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/>
  <mc:AlternateContent xmlns:mc="http://schemas.openxmlformats.org/markup-compatibility/2006">
    <mc:Choice Requires="x15">
      <x15ac:absPath xmlns:x15ac="http://schemas.microsoft.com/office/spreadsheetml/2010/11/ac" url="X:\Web JDA 2016\Start-up y emprendedores\"/>
    </mc:Choice>
  </mc:AlternateContent>
  <bookViews>
    <workbookView xWindow="0" yWindow="0" windowWidth="17970" windowHeight="8220"/>
  </bookViews>
  <sheets>
    <sheet name="INSTRUCCIONES" sheetId="10" r:id="rId1"/>
    <sheet name="DATOS" sheetId="1" r:id="rId2"/>
    <sheet name="Ingresos y Gastos" sheetId="2" r:id="rId3"/>
    <sheet name="Inversion Inicial" sheetId="3" r:id="rId4"/>
    <sheet name="Cuenta Resultados" sheetId="4" r:id="rId5"/>
    <sheet name="Balance" sheetId="5" r:id="rId6"/>
    <sheet name="Financiacion" sheetId="7" r:id="rId7"/>
    <sheet name="Punto Muerto" sheetId="8" r:id="rId8"/>
    <sheet name="Notas al balance" sheetId="9" r:id="rId9"/>
  </sheets>
  <definedNames>
    <definedName name="_xlnm.Print_Area" localSheetId="0">INSTRUCCIONES!$A$1:$H$56</definedName>
    <definedName name="_xlnm.Print_Area" localSheetId="7">'Punto Muerto'!$A$1:$G$53</definedName>
  </definedNames>
  <calcPr calcId="171027"/>
</workbook>
</file>

<file path=xl/calcChain.xml><?xml version="1.0" encoding="utf-8"?>
<calcChain xmlns="http://schemas.openxmlformats.org/spreadsheetml/2006/main">
  <c r="C12" i="1" l="1"/>
  <c r="D12" i="1"/>
  <c r="B78" i="1" l="1"/>
  <c r="C77" i="1"/>
  <c r="B18" i="3"/>
  <c r="C18" i="3"/>
  <c r="D18" i="3"/>
  <c r="B19" i="3"/>
  <c r="C19" i="3"/>
  <c r="D19" i="3"/>
  <c r="B20" i="3"/>
  <c r="C20" i="3"/>
  <c r="D20" i="3"/>
  <c r="B21" i="3"/>
  <c r="C21" i="3"/>
  <c r="D21" i="3"/>
  <c r="B7" i="3"/>
  <c r="H26" i="2"/>
  <c r="H25" i="2"/>
  <c r="H24" i="2"/>
  <c r="H23" i="2"/>
  <c r="H22" i="2"/>
  <c r="H21" i="2"/>
  <c r="H20" i="2"/>
  <c r="H19" i="2"/>
  <c r="H18" i="2"/>
  <c r="G26" i="2"/>
  <c r="G25" i="2"/>
  <c r="G24" i="2"/>
  <c r="G23" i="2"/>
  <c r="G22" i="2"/>
  <c r="G21" i="2"/>
  <c r="G20" i="2"/>
  <c r="G19" i="2"/>
  <c r="G18" i="2"/>
  <c r="H27" i="2" l="1"/>
  <c r="G27" i="2"/>
  <c r="E20" i="3"/>
  <c r="E21" i="3"/>
  <c r="E19" i="3"/>
  <c r="E18" i="3"/>
  <c r="C18" i="2" l="1"/>
  <c r="D18" i="2"/>
  <c r="E18" i="2"/>
  <c r="C19" i="2"/>
  <c r="D19" i="2"/>
  <c r="E19" i="2"/>
  <c r="C20" i="2"/>
  <c r="D20" i="2"/>
  <c r="E20" i="2"/>
  <c r="C21" i="2"/>
  <c r="D21" i="2"/>
  <c r="E21" i="2"/>
  <c r="C22" i="2"/>
  <c r="D22" i="2"/>
  <c r="E22" i="2"/>
  <c r="C23" i="2"/>
  <c r="D23" i="2"/>
  <c r="E23" i="2"/>
  <c r="C24" i="2"/>
  <c r="D24" i="2"/>
  <c r="E24" i="2"/>
  <c r="C25" i="2"/>
  <c r="D25" i="2"/>
  <c r="E25" i="2"/>
  <c r="C26" i="2"/>
  <c r="D26" i="2"/>
  <c r="E26" i="2"/>
  <c r="C5" i="2"/>
  <c r="D5" i="2" l="1"/>
  <c r="C5" i="4"/>
  <c r="C6" i="5" s="1"/>
  <c r="C30" i="4"/>
  <c r="C23" i="5" s="1"/>
  <c r="C17" i="2"/>
  <c r="C11" i="4" s="1"/>
  <c r="E17" i="2"/>
  <c r="E11" i="4" s="1"/>
  <c r="D17" i="2"/>
  <c r="D11" i="4" s="1"/>
  <c r="E5" i="2" l="1"/>
  <c r="E30" i="4" s="1"/>
  <c r="E23" i="5" s="1"/>
  <c r="D30" i="4"/>
  <c r="D23" i="5" s="1"/>
  <c r="C9" i="7"/>
  <c r="C8" i="7"/>
  <c r="C18" i="7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C45" i="7" s="1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C58" i="7" s="1"/>
  <c r="C59" i="7" s="1"/>
  <c r="C60" i="7" s="1"/>
  <c r="C61" i="7" s="1"/>
  <c r="C62" i="7" s="1"/>
  <c r="C63" i="7" s="1"/>
  <c r="C64" i="7" s="1"/>
  <c r="C23" i="4"/>
  <c r="C24" i="4" s="1"/>
  <c r="C25" i="4" s="1"/>
  <c r="C93" i="1"/>
  <c r="C50" i="3"/>
  <c r="C49" i="3"/>
  <c r="C27" i="5" s="1"/>
  <c r="C48" i="3"/>
  <c r="C10" i="7" s="1"/>
  <c r="C47" i="3"/>
  <c r="C25" i="5" s="1"/>
  <c r="D25" i="5" s="1"/>
  <c r="E25" i="5" s="1"/>
  <c r="C31" i="3"/>
  <c r="C14" i="5" s="1"/>
  <c r="D24" i="3"/>
  <c r="C24" i="3"/>
  <c r="B24" i="3"/>
  <c r="D23" i="3"/>
  <c r="C23" i="3"/>
  <c r="B23" i="3"/>
  <c r="D22" i="3"/>
  <c r="C22" i="3"/>
  <c r="B22" i="3"/>
  <c r="D13" i="3"/>
  <c r="C13" i="3"/>
  <c r="B13" i="3"/>
  <c r="D12" i="3"/>
  <c r="C12" i="3"/>
  <c r="B12" i="3"/>
  <c r="D11" i="3"/>
  <c r="C11" i="3"/>
  <c r="B11" i="3"/>
  <c r="D10" i="3"/>
  <c r="C10" i="3"/>
  <c r="B10" i="3"/>
  <c r="D9" i="3"/>
  <c r="C9" i="3"/>
  <c r="B9" i="3"/>
  <c r="D8" i="3"/>
  <c r="C8" i="3"/>
  <c r="B8" i="3"/>
  <c r="D7" i="3"/>
  <c r="C7" i="3"/>
  <c r="C72" i="1"/>
  <c r="C28" i="3" s="1"/>
  <c r="C40" i="3" s="1"/>
  <c r="C10" i="5" s="1"/>
  <c r="D10" i="5" s="1"/>
  <c r="E10" i="5" s="1"/>
  <c r="E17" i="3"/>
  <c r="C66" i="1"/>
  <c r="C53" i="1"/>
  <c r="C29" i="1"/>
  <c r="D29" i="1" s="1"/>
  <c r="E29" i="1" s="1"/>
  <c r="E15" i="2"/>
  <c r="D15" i="2"/>
  <c r="E14" i="2"/>
  <c r="D14" i="2"/>
  <c r="C15" i="2"/>
  <c r="C14" i="2"/>
  <c r="E13" i="2"/>
  <c r="D13" i="2"/>
  <c r="C13" i="2"/>
  <c r="E12" i="2"/>
  <c r="D12" i="2"/>
  <c r="C12" i="2"/>
  <c r="C21" i="1"/>
  <c r="D21" i="1" s="1"/>
  <c r="E21" i="1" s="1"/>
  <c r="C7" i="2"/>
  <c r="C11" i="1"/>
  <c r="B18" i="7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40" i="3"/>
  <c r="C25" i="9"/>
  <c r="C24" i="9"/>
  <c r="C23" i="9"/>
  <c r="C22" i="9"/>
  <c r="D23" i="9"/>
  <c r="E23" i="9"/>
  <c r="F23" i="9"/>
  <c r="C11" i="7" l="1"/>
  <c r="C14" i="3"/>
  <c r="C38" i="3" s="1"/>
  <c r="D11" i="2"/>
  <c r="C11" i="2"/>
  <c r="C10" i="4" s="1"/>
  <c r="E11" i="2"/>
  <c r="E10" i="4" s="1"/>
  <c r="C41" i="3"/>
  <c r="C51" i="3"/>
  <c r="D27" i="5"/>
  <c r="E27" i="5" s="1"/>
  <c r="E24" i="3"/>
  <c r="D17" i="7"/>
  <c r="E17" i="7" s="1"/>
  <c r="C15" i="4" s="1"/>
  <c r="E22" i="3"/>
  <c r="E9" i="3"/>
  <c r="E10" i="3"/>
  <c r="C25" i="3"/>
  <c r="E12" i="3"/>
  <c r="E13" i="3"/>
  <c r="E23" i="3"/>
  <c r="E7" i="3"/>
  <c r="E11" i="3"/>
  <c r="E8" i="3"/>
  <c r="C44" i="4"/>
  <c r="D25" i="9" s="1"/>
  <c r="D5" i="4"/>
  <c r="D6" i="5" s="1"/>
  <c r="E5" i="4"/>
  <c r="E6" i="5" s="1"/>
  <c r="C8" i="2"/>
  <c r="D7" i="2"/>
  <c r="D10" i="4" l="1"/>
  <c r="C6" i="8"/>
  <c r="B15" i="8"/>
  <c r="B11" i="8"/>
  <c r="B14" i="8"/>
  <c r="B13" i="8"/>
  <c r="B12" i="8"/>
  <c r="E14" i="3"/>
  <c r="D38" i="3" s="1"/>
  <c r="C29" i="2" s="1"/>
  <c r="D21" i="9"/>
  <c r="E21" i="9" s="1"/>
  <c r="F21" i="9" s="1"/>
  <c r="C31" i="4"/>
  <c r="C15" i="5"/>
  <c r="C39" i="3"/>
  <c r="E25" i="3"/>
  <c r="D39" i="3" s="1"/>
  <c r="C30" i="2" s="1"/>
  <c r="D30" i="2" s="1"/>
  <c r="E30" i="2" s="1"/>
  <c r="D44" i="4"/>
  <c r="E25" i="9" s="1"/>
  <c r="E7" i="2"/>
  <c r="D8" i="2"/>
  <c r="D14" i="5" s="1"/>
  <c r="C7" i="4"/>
  <c r="C9" i="2"/>
  <c r="H17" i="7"/>
  <c r="F17" i="7"/>
  <c r="C11" i="8" l="1"/>
  <c r="C13" i="8"/>
  <c r="C14" i="8"/>
  <c r="C15" i="8"/>
  <c r="C12" i="8"/>
  <c r="G17" i="7"/>
  <c r="D29" i="2"/>
  <c r="C28" i="2"/>
  <c r="C12" i="4" s="1"/>
  <c r="C7" i="8"/>
  <c r="C8" i="4"/>
  <c r="C34" i="5"/>
  <c r="C34" i="4"/>
  <c r="D15" i="5"/>
  <c r="D31" i="4"/>
  <c r="C8" i="5"/>
  <c r="D9" i="2"/>
  <c r="D7" i="4"/>
  <c r="E8" i="2"/>
  <c r="E14" i="5" s="1"/>
  <c r="C42" i="3"/>
  <c r="C43" i="3" s="1"/>
  <c r="C33" i="4" s="1"/>
  <c r="C9" i="5"/>
  <c r="D42" i="3"/>
  <c r="E44" i="4"/>
  <c r="F25" i="9" s="1"/>
  <c r="D18" i="7"/>
  <c r="I17" i="7"/>
  <c r="D11" i="8" l="1"/>
  <c r="E11" i="8" s="1"/>
  <c r="D13" i="8"/>
  <c r="E13" i="8" s="1"/>
  <c r="D12" i="8"/>
  <c r="E12" i="8" s="1"/>
  <c r="D14" i="8"/>
  <c r="E14" i="8" s="1"/>
  <c r="D15" i="8"/>
  <c r="E15" i="8" s="1"/>
  <c r="C11" i="5"/>
  <c r="E29" i="2"/>
  <c r="E28" i="2" s="1"/>
  <c r="E12" i="4" s="1"/>
  <c r="E13" i="4" s="1"/>
  <c r="D28" i="2"/>
  <c r="D12" i="4" s="1"/>
  <c r="D13" i="4" s="1"/>
  <c r="E18" i="7"/>
  <c r="D8" i="4"/>
  <c r="D34" i="4"/>
  <c r="D35" i="4" s="1"/>
  <c r="D37" i="4" s="1"/>
  <c r="D38" i="4" s="1"/>
  <c r="D41" i="4" s="1"/>
  <c r="E22" i="9" s="1"/>
  <c r="D34" i="5"/>
  <c r="E7" i="4"/>
  <c r="E34" i="4" s="1"/>
  <c r="E15" i="5"/>
  <c r="E31" i="4"/>
  <c r="D8" i="5"/>
  <c r="C13" i="4"/>
  <c r="E9" i="2"/>
  <c r="C35" i="4"/>
  <c r="C37" i="4" s="1"/>
  <c r="C38" i="4" s="1"/>
  <c r="C41" i="4" s="1"/>
  <c r="D22" i="9" s="1"/>
  <c r="D9" i="5"/>
  <c r="E9" i="5" s="1"/>
  <c r="C44" i="3"/>
  <c r="B95" i="1" s="1"/>
  <c r="D15" i="4" l="1"/>
  <c r="D11" i="5"/>
  <c r="E8" i="5"/>
  <c r="E11" i="5" s="1"/>
  <c r="E35" i="4"/>
  <c r="E37" i="4" s="1"/>
  <c r="E38" i="4" s="1"/>
  <c r="E41" i="4" s="1"/>
  <c r="F22" i="9" s="1"/>
  <c r="E34" i="5"/>
  <c r="E8" i="4"/>
  <c r="F18" i="7"/>
  <c r="C36" i="5" s="1"/>
  <c r="C31" i="5" s="1"/>
  <c r="H18" i="7"/>
  <c r="G18" i="7" l="1"/>
  <c r="I18" i="7"/>
  <c r="D19" i="7"/>
  <c r="E19" i="7" l="1"/>
  <c r="E15" i="4" l="1"/>
  <c r="H19" i="7"/>
  <c r="F19" i="7"/>
  <c r="D36" i="5" s="1"/>
  <c r="D31" i="5" s="1"/>
  <c r="I19" i="7" l="1"/>
  <c r="G19" i="7"/>
  <c r="D20" i="7"/>
  <c r="E20" i="7" l="1"/>
  <c r="H20" i="7"/>
  <c r="F20" i="7"/>
  <c r="E36" i="5" s="1"/>
  <c r="E31" i="5" s="1"/>
  <c r="G20" i="7" l="1"/>
  <c r="I20" i="7"/>
  <c r="D21" i="7"/>
  <c r="E21" i="7" s="1"/>
  <c r="F21" i="7" l="1"/>
  <c r="I21" i="7" s="1"/>
  <c r="H21" i="7"/>
  <c r="D22" i="7" l="1"/>
  <c r="E22" i="7" s="1"/>
  <c r="G21" i="7"/>
  <c r="H22" i="7" l="1"/>
  <c r="F22" i="7"/>
  <c r="G22" i="7" s="1"/>
  <c r="I22" i="7" l="1"/>
  <c r="D23" i="7"/>
  <c r="E23" i="7" s="1"/>
  <c r="C17" i="4"/>
  <c r="F23" i="7" l="1"/>
  <c r="H23" i="7"/>
  <c r="C18" i="4"/>
  <c r="C43" i="4" s="1"/>
  <c r="I23" i="7" l="1"/>
  <c r="D24" i="7"/>
  <c r="G23" i="7"/>
  <c r="C19" i="4"/>
  <c r="C28" i="5" s="1"/>
  <c r="C29" i="5" s="1"/>
  <c r="D24" i="9"/>
  <c r="C45" i="4"/>
  <c r="C35" i="5" s="1"/>
  <c r="E24" i="7" l="1"/>
  <c r="D26" i="5"/>
  <c r="F24" i="7" l="1"/>
  <c r="H24" i="7"/>
  <c r="D17" i="4"/>
  <c r="I24" i="7" l="1"/>
  <c r="D25" i="7"/>
  <c r="G24" i="7"/>
  <c r="C8" i="8"/>
  <c r="C37" i="5"/>
  <c r="D18" i="4"/>
  <c r="D43" i="4" s="1"/>
  <c r="D53" i="8" l="1"/>
  <c r="D49" i="8"/>
  <c r="D52" i="8"/>
  <c r="D51" i="8"/>
  <c r="D50" i="8"/>
  <c r="D44" i="8"/>
  <c r="D40" i="8"/>
  <c r="D43" i="8"/>
  <c r="D42" i="8"/>
  <c r="D41" i="8"/>
  <c r="E25" i="7"/>
  <c r="D19" i="4"/>
  <c r="D28" i="5" s="1"/>
  <c r="E26" i="5" s="1"/>
  <c r="E24" i="9"/>
  <c r="D45" i="4"/>
  <c r="D35" i="5" s="1"/>
  <c r="F25" i="7" l="1"/>
  <c r="H25" i="7"/>
  <c r="D29" i="5"/>
  <c r="G25" i="7" l="1"/>
  <c r="I25" i="7"/>
  <c r="D26" i="7"/>
  <c r="E17" i="4"/>
  <c r="E18" i="4" l="1"/>
  <c r="E43" i="4" s="1"/>
  <c r="E26" i="7"/>
  <c r="F24" i="9"/>
  <c r="E45" i="4"/>
  <c r="E35" i="5" s="1"/>
  <c r="E37" i="5" s="1"/>
  <c r="E19" i="4" l="1"/>
  <c r="E28" i="5" s="1"/>
  <c r="E29" i="5" s="1"/>
  <c r="E39" i="5" s="1"/>
  <c r="E16" i="5" s="1"/>
  <c r="E17" i="5" s="1"/>
  <c r="E19" i="5" s="1"/>
  <c r="F26" i="7"/>
  <c r="H26" i="7"/>
  <c r="I26" i="7" l="1"/>
  <c r="D27" i="7"/>
  <c r="G26" i="7"/>
  <c r="D37" i="5"/>
  <c r="E27" i="7" l="1"/>
  <c r="D39" i="5"/>
  <c r="D16" i="5" s="1"/>
  <c r="D17" i="5" s="1"/>
  <c r="D19" i="5" s="1"/>
  <c r="F27" i="7" l="1"/>
  <c r="H27" i="7"/>
  <c r="I27" i="7" l="1"/>
  <c r="D28" i="7"/>
  <c r="G27" i="7"/>
  <c r="E28" i="7" l="1"/>
  <c r="F28" i="7" l="1"/>
  <c r="H28" i="7"/>
  <c r="I28" i="7" l="1"/>
  <c r="D29" i="7"/>
  <c r="G28" i="7"/>
  <c r="E29" i="7" l="1"/>
  <c r="F29" i="7" l="1"/>
  <c r="H29" i="7"/>
  <c r="I29" i="7" l="1"/>
  <c r="D30" i="7"/>
  <c r="G29" i="7"/>
  <c r="E30" i="7" l="1"/>
  <c r="F30" i="7" l="1"/>
  <c r="H30" i="7"/>
  <c r="I30" i="7" l="1"/>
  <c r="D31" i="7"/>
  <c r="G30" i="7"/>
  <c r="E31" i="7" l="1"/>
  <c r="F31" i="7" l="1"/>
  <c r="H31" i="7"/>
  <c r="I31" i="7" l="1"/>
  <c r="D32" i="7"/>
  <c r="G31" i="7"/>
  <c r="E32" i="7" l="1"/>
  <c r="F32" i="7" l="1"/>
  <c r="H32" i="7"/>
  <c r="I32" i="7" l="1"/>
  <c r="D33" i="7"/>
  <c r="G32" i="7"/>
  <c r="E33" i="7" l="1"/>
  <c r="F33" i="7" l="1"/>
  <c r="H33" i="7"/>
  <c r="I33" i="7" l="1"/>
  <c r="D34" i="7"/>
  <c r="G33" i="7"/>
  <c r="E34" i="7" l="1"/>
  <c r="F34" i="7" l="1"/>
  <c r="G34" i="7" s="1"/>
  <c r="H34" i="7"/>
  <c r="I34" i="7" l="1"/>
  <c r="D35" i="7"/>
  <c r="E35" i="7" l="1"/>
  <c r="F35" i="7" l="1"/>
  <c r="G35" i="7" s="1"/>
  <c r="H35" i="7"/>
  <c r="I35" i="7" l="1"/>
  <c r="D36" i="7"/>
  <c r="E36" i="7" l="1"/>
  <c r="F36" i="7" l="1"/>
  <c r="G36" i="7" s="1"/>
  <c r="H36" i="7"/>
  <c r="I36" i="7" l="1"/>
  <c r="D37" i="7"/>
  <c r="E37" i="7" l="1"/>
  <c r="F37" i="7" l="1"/>
  <c r="G37" i="7" s="1"/>
  <c r="H37" i="7"/>
  <c r="I37" i="7" l="1"/>
  <c r="D38" i="7"/>
  <c r="E38" i="7" l="1"/>
  <c r="F38" i="7" l="1"/>
  <c r="G38" i="7" s="1"/>
  <c r="H38" i="7"/>
  <c r="I38" i="7" l="1"/>
  <c r="D39" i="7"/>
  <c r="E39" i="7" l="1"/>
  <c r="F39" i="7" l="1"/>
  <c r="G39" i="7" s="1"/>
  <c r="H39" i="7"/>
  <c r="I39" i="7" l="1"/>
  <c r="D40" i="7"/>
  <c r="E40" i="7" l="1"/>
  <c r="F40" i="7" l="1"/>
  <c r="G40" i="7" s="1"/>
  <c r="H40" i="7"/>
  <c r="I40" i="7" l="1"/>
  <c r="D41" i="7"/>
  <c r="E41" i="7" l="1"/>
  <c r="F41" i="7" l="1"/>
  <c r="H41" i="7"/>
  <c r="I41" i="7" l="1"/>
  <c r="D42" i="7"/>
  <c r="G41" i="7"/>
  <c r="E42" i="7" l="1"/>
  <c r="F42" i="7" l="1"/>
  <c r="G42" i="7" s="1"/>
  <c r="H42" i="7"/>
  <c r="I42" i="7" l="1"/>
  <c r="D43" i="7"/>
  <c r="E43" i="7" l="1"/>
  <c r="F43" i="7" l="1"/>
  <c r="G43" i="7" s="1"/>
  <c r="H43" i="7"/>
  <c r="I43" i="7" l="1"/>
  <c r="D44" i="7"/>
  <c r="E44" i="7" l="1"/>
  <c r="F44" i="7" l="1"/>
  <c r="H44" i="7"/>
  <c r="I44" i="7" l="1"/>
  <c r="D45" i="7"/>
  <c r="G44" i="7"/>
  <c r="E45" i="7" l="1"/>
  <c r="F45" i="7" l="1"/>
  <c r="G45" i="7" s="1"/>
  <c r="H45" i="7"/>
  <c r="I45" i="7" l="1"/>
  <c r="D46" i="7"/>
  <c r="E46" i="7" l="1"/>
  <c r="F46" i="7" l="1"/>
  <c r="H46" i="7"/>
  <c r="I46" i="7" l="1"/>
  <c r="D47" i="7"/>
  <c r="G46" i="7"/>
  <c r="E47" i="7" l="1"/>
  <c r="F47" i="7" l="1"/>
  <c r="H47" i="7"/>
  <c r="I47" i="7" l="1"/>
  <c r="D48" i="7"/>
  <c r="G47" i="7"/>
  <c r="E48" i="7" l="1"/>
  <c r="F48" i="7" l="1"/>
  <c r="H48" i="7"/>
  <c r="I48" i="7" l="1"/>
  <c r="D49" i="7"/>
  <c r="G48" i="7"/>
  <c r="E49" i="7" l="1"/>
  <c r="F49" i="7" l="1"/>
  <c r="G49" i="7" s="1"/>
  <c r="H49" i="7"/>
  <c r="I49" i="7" l="1"/>
  <c r="D50" i="7"/>
  <c r="E50" i="7" l="1"/>
  <c r="F50" i="7" l="1"/>
  <c r="H50" i="7"/>
  <c r="I50" i="7" l="1"/>
  <c r="D51" i="7"/>
  <c r="G50" i="7"/>
  <c r="E51" i="7" l="1"/>
  <c r="F51" i="7" l="1"/>
  <c r="H51" i="7"/>
  <c r="I51" i="7" l="1"/>
  <c r="D52" i="7"/>
  <c r="G51" i="7"/>
  <c r="E52" i="7" l="1"/>
  <c r="F52" i="7" l="1"/>
  <c r="H52" i="7"/>
  <c r="I52" i="7" l="1"/>
  <c r="D53" i="7"/>
  <c r="G52" i="7"/>
  <c r="E53" i="7" l="1"/>
  <c r="F53" i="7" l="1"/>
  <c r="G53" i="7" s="1"/>
  <c r="H53" i="7"/>
  <c r="I53" i="7" l="1"/>
  <c r="D54" i="7"/>
  <c r="E54" i="7" l="1"/>
  <c r="F54" i="7" l="1"/>
  <c r="H54" i="7"/>
  <c r="I54" i="7" l="1"/>
  <c r="D55" i="7"/>
  <c r="G54" i="7"/>
  <c r="E55" i="7" l="1"/>
  <c r="F55" i="7" l="1"/>
  <c r="H55" i="7"/>
  <c r="I55" i="7" l="1"/>
  <c r="D56" i="7"/>
  <c r="G55" i="7"/>
  <c r="E56" i="7" l="1"/>
  <c r="F56" i="7" l="1"/>
  <c r="G56" i="7" s="1"/>
  <c r="H56" i="7"/>
  <c r="I56" i="7" l="1"/>
  <c r="D57" i="7"/>
  <c r="E57" i="7" l="1"/>
  <c r="F57" i="7" l="1"/>
  <c r="G57" i="7" s="1"/>
  <c r="H57" i="7"/>
  <c r="I57" i="7" l="1"/>
  <c r="D58" i="7"/>
  <c r="E58" i="7" l="1"/>
  <c r="F58" i="7" l="1"/>
  <c r="H58" i="7"/>
  <c r="I58" i="7" l="1"/>
  <c r="D59" i="7"/>
  <c r="G58" i="7"/>
  <c r="E59" i="7" l="1"/>
  <c r="F59" i="7" l="1"/>
  <c r="H59" i="7"/>
  <c r="I59" i="7" l="1"/>
  <c r="D60" i="7"/>
  <c r="G59" i="7"/>
  <c r="E60" i="7" l="1"/>
  <c r="F60" i="7" l="1"/>
  <c r="H60" i="7"/>
  <c r="I60" i="7" l="1"/>
  <c r="D61" i="7"/>
  <c r="G60" i="7"/>
  <c r="E61" i="7" l="1"/>
  <c r="F61" i="7" l="1"/>
  <c r="G61" i="7" s="1"/>
  <c r="H61" i="7"/>
  <c r="I61" i="7" l="1"/>
  <c r="D62" i="7"/>
  <c r="E62" i="7" l="1"/>
  <c r="F62" i="7" l="1"/>
  <c r="H62" i="7"/>
  <c r="I62" i="7" l="1"/>
  <c r="D63" i="7"/>
  <c r="G62" i="7"/>
  <c r="E63" i="7" l="1"/>
  <c r="F63" i="7" l="1"/>
  <c r="H63" i="7"/>
  <c r="I63" i="7" l="1"/>
  <c r="D64" i="7"/>
  <c r="E64" i="7" s="1"/>
  <c r="G63" i="7"/>
  <c r="F64" i="7" l="1"/>
  <c r="I64" i="7" s="1"/>
  <c r="H64" i="7"/>
  <c r="G64" i="7" l="1"/>
  <c r="C39" i="5"/>
  <c r="C16" i="5" s="1"/>
  <c r="C17" i="5" s="1"/>
  <c r="C19" i="5" s="1"/>
</calcChain>
</file>

<file path=xl/sharedStrings.xml><?xml version="1.0" encoding="utf-8"?>
<sst xmlns="http://schemas.openxmlformats.org/spreadsheetml/2006/main" count="257" uniqueCount="207">
  <si>
    <t>PREVISION DE INGRESOS</t>
  </si>
  <si>
    <t>MARGEN</t>
  </si>
  <si>
    <t>PERSONAL Y SEGURIDAD SOCIAL</t>
  </si>
  <si>
    <t>SERVICIOS EXTERIORES</t>
  </si>
  <si>
    <t>f</t>
  </si>
  <si>
    <t>DOTACIONES AMORTIZACION</t>
  </si>
  <si>
    <t>Inm. Inmaterial</t>
  </si>
  <si>
    <t>Inm. material</t>
  </si>
  <si>
    <t>INVERSION INCIAL</t>
  </si>
  <si>
    <t>Vida util</t>
  </si>
  <si>
    <t>Inmovilizado material</t>
  </si>
  <si>
    <t>Amortiz</t>
  </si>
  <si>
    <t>Inmovilizado Inmaterial</t>
  </si>
  <si>
    <t>Inmovilizado financiero</t>
  </si>
  <si>
    <t>Existencias</t>
  </si>
  <si>
    <t>Stock de seguridad</t>
  </si>
  <si>
    <t>TOTALES</t>
  </si>
  <si>
    <t>Impto s/valor añadido</t>
  </si>
  <si>
    <t>Financiación</t>
  </si>
  <si>
    <t>Capital Social</t>
  </si>
  <si>
    <t>Financiació proveidors</t>
  </si>
  <si>
    <t>Total</t>
  </si>
  <si>
    <t>Inversión</t>
  </si>
  <si>
    <t>Total gastos</t>
  </si>
  <si>
    <t>Tipo repercutido</t>
  </si>
  <si>
    <t>Tipo soportado compras</t>
  </si>
  <si>
    <t>Tipo soportado resto</t>
  </si>
  <si>
    <t>IMPUESTO S/ VALOR AÑADIDO</t>
  </si>
  <si>
    <t>Repercutido</t>
  </si>
  <si>
    <t>Soportado</t>
  </si>
  <si>
    <t>Inversión inicial</t>
  </si>
  <si>
    <t>Corriente del ejercicio</t>
  </si>
  <si>
    <t>Diferencia</t>
  </si>
  <si>
    <t>Compensación</t>
  </si>
  <si>
    <t>Resultado</t>
  </si>
  <si>
    <t>Saldo a fin de ejercicio</t>
  </si>
  <si>
    <t>Detalle Hacienda Pública</t>
  </si>
  <si>
    <t>Por Impuesto s/ Valor añadido</t>
  </si>
  <si>
    <t>Por Retenciones</t>
  </si>
  <si>
    <t>Por Impto s/ sociedades</t>
  </si>
  <si>
    <t>Seguridad Social</t>
  </si>
  <si>
    <t>Total Entidades Públicas</t>
  </si>
  <si>
    <t>BALANCE DE SITUACION PREVISIONAL</t>
  </si>
  <si>
    <t>ACTIVO</t>
  </si>
  <si>
    <t>Inmovilizaciones Inmateriales</t>
  </si>
  <si>
    <t>Inmovilizaciones materiales</t>
  </si>
  <si>
    <t>Inmovilizaciones financieras</t>
  </si>
  <si>
    <t>Total Inmovilizado</t>
  </si>
  <si>
    <t>Clientes y deudores</t>
  </si>
  <si>
    <t>Tesorería</t>
  </si>
  <si>
    <t>Total activo Circulante</t>
  </si>
  <si>
    <t>TOTAL ACTIVO</t>
  </si>
  <si>
    <t>Reservas</t>
  </si>
  <si>
    <t>Otros fondos propios</t>
  </si>
  <si>
    <t>Pérdidas y Ganancias</t>
  </si>
  <si>
    <t>Total fondos propios</t>
  </si>
  <si>
    <t>Proveedores</t>
  </si>
  <si>
    <t>Entidades Públicas</t>
  </si>
  <si>
    <t>Préstamos y deudas a corto</t>
  </si>
  <si>
    <t>Total acreedores a corto</t>
  </si>
  <si>
    <t>TOTAL PASIVO</t>
  </si>
  <si>
    <t>AMORTIZACION DE PRESTAMOS</t>
  </si>
  <si>
    <t>CUADRO DE AMORTIZACION</t>
  </si>
  <si>
    <t>DEUDA VIVA</t>
  </si>
  <si>
    <t>INTERESES</t>
  </si>
  <si>
    <t>AMORT</t>
  </si>
  <si>
    <t>TOTAL</t>
  </si>
  <si>
    <t>INT.ACUM.</t>
  </si>
  <si>
    <t>AMORT.AC.</t>
  </si>
  <si>
    <t>PUNTO MUERTO</t>
  </si>
  <si>
    <t>Costes Fijos</t>
  </si>
  <si>
    <t>Ventas</t>
  </si>
  <si>
    <t>Costes fijos</t>
  </si>
  <si>
    <t>Costes Totales</t>
  </si>
  <si>
    <t>Costes Variables</t>
  </si>
  <si>
    <t>Punto muerto</t>
  </si>
  <si>
    <t>ANALISIS DE SENSIBILIDAD</t>
  </si>
  <si>
    <t>a) Respecto a los Costes fijos</t>
  </si>
  <si>
    <t>b) Respecto al margen</t>
  </si>
  <si>
    <t>Deudores</t>
  </si>
  <si>
    <t>Corresponde a los siguientes saldos previstos a fin de ejercicio:</t>
  </si>
  <si>
    <t>Préstamos a corto</t>
  </si>
  <si>
    <t>Coste</t>
  </si>
  <si>
    <t xml:space="preserve">Cálculo del margen </t>
  </si>
  <si>
    <t>Precio de Venta, base 100</t>
  </si>
  <si>
    <t>Costes de adqusición, transporte, etc.</t>
  </si>
  <si>
    <t>Iva, es deducible (si, No)</t>
  </si>
  <si>
    <t>Tipo de IVA</t>
  </si>
  <si>
    <t>si</t>
  </si>
  <si>
    <t>Previsión de Ventas</t>
  </si>
  <si>
    <t>Ingresos previstos</t>
  </si>
  <si>
    <t>Incremento previsto segundo año</t>
  </si>
  <si>
    <t>Incremento previsto tercer año</t>
  </si>
  <si>
    <t>Salarios</t>
  </si>
  <si>
    <t xml:space="preserve">Salarios del Titular </t>
  </si>
  <si>
    <t>Salarios personal</t>
  </si>
  <si>
    <t>Seguridad social</t>
  </si>
  <si>
    <t>Otros gastos personal</t>
  </si>
  <si>
    <t>Salario  del personal</t>
  </si>
  <si>
    <t>Suma</t>
  </si>
  <si>
    <t>Relacion de gastos por grupo</t>
  </si>
  <si>
    <t>Alquileres</t>
  </si>
  <si>
    <t>Reparaciones</t>
  </si>
  <si>
    <t>Servicios profesionales</t>
  </si>
  <si>
    <t>Servicios bancarios</t>
  </si>
  <si>
    <t>Primas de seguros</t>
  </si>
  <si>
    <t>Comunicaciones</t>
  </si>
  <si>
    <t>Suministros</t>
  </si>
  <si>
    <t>Otros</t>
  </si>
  <si>
    <t>En base 2º ejercicio</t>
  </si>
  <si>
    <t>Fijos</t>
  </si>
  <si>
    <t>Variables</t>
  </si>
  <si>
    <t>Tributos</t>
  </si>
  <si>
    <t>Elementos inmateriales</t>
  </si>
  <si>
    <t>Elementos materiales</t>
  </si>
  <si>
    <t>Fianzas</t>
  </si>
  <si>
    <t>Inmovilizado inmaterial</t>
  </si>
  <si>
    <t>Tipo IVA de las inversiones iniciales</t>
  </si>
  <si>
    <t>Va a ser deducible?</t>
  </si>
  <si>
    <t>Con capital propio</t>
  </si>
  <si>
    <t>Importe</t>
  </si>
  <si>
    <t>Con préstamo a largo plazo</t>
  </si>
  <si>
    <t>Subvenciones de capital</t>
  </si>
  <si>
    <t>Financiación proveedores</t>
  </si>
  <si>
    <t>Total Financiación</t>
  </si>
  <si>
    <t>Préstamo a largo</t>
  </si>
  <si>
    <t>Subvención de capital</t>
  </si>
  <si>
    <t>v</t>
  </si>
  <si>
    <t>Plazo (en años)</t>
  </si>
  <si>
    <t>Cuota anual:</t>
  </si>
  <si>
    <t>Préstamos y deudas a largo</t>
  </si>
  <si>
    <t>Si se solicita crédito, núm de años</t>
  </si>
  <si>
    <t>Tipo de interés</t>
  </si>
  <si>
    <t>Primer ejercicio de la previsión</t>
  </si>
  <si>
    <t>PLAN DE NEGOCIO</t>
  </si>
  <si>
    <t>¿Fijo o variable?</t>
  </si>
  <si>
    <t>Margen medio (%)</t>
  </si>
  <si>
    <t>Coste medio de compra (%)</t>
  </si>
  <si>
    <t>Coste Adquisición</t>
  </si>
  <si>
    <t xml:space="preserve"> Vida útil (años)</t>
  </si>
  <si>
    <t xml:space="preserve"> ■ Variables Económicas</t>
  </si>
  <si>
    <t xml:space="preserve"> ■ Inversión Inicial</t>
  </si>
  <si>
    <t>Elemento Inmaterial A</t>
  </si>
  <si>
    <t>Elemento Inmaterial B</t>
  </si>
  <si>
    <t>Elemento Inmaterial C</t>
  </si>
  <si>
    <t>Elemento Inmaterial D</t>
  </si>
  <si>
    <t>Elemento Inmaterial E</t>
  </si>
  <si>
    <t>Elemento Inmaterial F</t>
  </si>
  <si>
    <t>Elemento Inmaterial G</t>
  </si>
  <si>
    <t>Elemento Material A</t>
  </si>
  <si>
    <t>Elemento Material B</t>
  </si>
  <si>
    <t>Elemento Material C</t>
  </si>
  <si>
    <t>Elemento Material D</t>
  </si>
  <si>
    <t>Elemento Material E</t>
  </si>
  <si>
    <t>Elemento Material F</t>
  </si>
  <si>
    <t>Elemento Material G</t>
  </si>
  <si>
    <t>Salario Titular</t>
  </si>
  <si>
    <t>Ingresos</t>
  </si>
  <si>
    <t>Consumo</t>
  </si>
  <si>
    <t>PREVISION DE INGRESOS Y GASTOS</t>
  </si>
  <si>
    <t>Dotaciones a la
amortización</t>
  </si>
  <si>
    <t>CUENTA DE RESULTADOS</t>
  </si>
  <si>
    <t>INMOVILIZADO</t>
  </si>
  <si>
    <t>ACTIVO CIRCULANTE</t>
  </si>
  <si>
    <t>Fondos Propios</t>
  </si>
  <si>
    <t>Acreedores a Corto</t>
  </si>
  <si>
    <t>Cuota</t>
  </si>
  <si>
    <t>Capital</t>
  </si>
  <si>
    <t>Prestamos mediante sistema progresivo o frances</t>
  </si>
  <si>
    <t>Interes nominal (%)</t>
  </si>
  <si>
    <t>Valor</t>
  </si>
  <si>
    <t>Nº</t>
  </si>
  <si>
    <t>Variación en los 
costes fijos</t>
  </si>
  <si>
    <t>Variación en el
 punto muerto</t>
  </si>
  <si>
    <t>Variación en el 
margen (%)</t>
  </si>
  <si>
    <t>Notas al Balance</t>
  </si>
  <si>
    <t>Corresponde al nivel de existencias en stock, de acuerdo con los planteamientos iniciales, variando anualmente, en función del incremento en las ventas.</t>
  </si>
  <si>
    <t>Corresponde al saldo de proveedores, calculado en función de un plazo medio de cobro de 60 días y teniendo en cuenta un tipo impositivo en el Impto s/valor añadido del 16%.</t>
  </si>
  <si>
    <t>Corresponde al saldo de clientes, calculado en función de un plazo medio de cobro de 60 días y teniendo en cuenta un tipo impositivo en el Impto s/valor añadido del 16%.</t>
  </si>
  <si>
    <t xml:space="preserve">Corresponde a las cuotas de préstamo con vencimiento menor a un año descuento de papel a corto. </t>
  </si>
  <si>
    <t>IVA Inversiones</t>
  </si>
  <si>
    <t>Financiaciación de Inversiones Iniciales</t>
  </si>
  <si>
    <t>Creditos</t>
  </si>
  <si>
    <t>Plazo medio de cobro de los clientes</t>
  </si>
  <si>
    <t>Plazo medio de pago de los proveedores</t>
  </si>
  <si>
    <t>Días</t>
  </si>
  <si>
    <t>Rellene los campos de la hoja DATOS. Si los rellena correctamente, en el resto de las hojas se calculará  todos los estados financieros de su plan de negocio.</t>
  </si>
  <si>
    <r>
      <t xml:space="preserve">Si su actividad consiste en la </t>
    </r>
    <r>
      <rPr>
        <b/>
        <sz val="11"/>
        <color theme="1" tint="0.249977111117893"/>
        <rFont val="Calibri"/>
        <family val="2"/>
        <scheme val="minor"/>
      </rPr>
      <t>compra venta</t>
    </r>
    <r>
      <rPr>
        <sz val="11"/>
        <color theme="1" tint="0.249977111117893"/>
        <rFont val="Calibri"/>
        <family val="2"/>
        <scheme val="minor"/>
      </rPr>
      <t xml:space="preserve"> o </t>
    </r>
    <r>
      <rPr>
        <b/>
        <sz val="11"/>
        <color theme="1" tint="0.249977111117893"/>
        <rFont val="Calibri"/>
        <family val="2"/>
        <scheme val="minor"/>
      </rPr>
      <t xml:space="preserve">distribución </t>
    </r>
    <r>
      <rPr>
        <sz val="11"/>
        <color theme="1" tint="0.249977111117893"/>
        <rFont val="Calibri"/>
        <family val="2"/>
        <scheme val="minor"/>
      </rPr>
      <t xml:space="preserve">de artículos, rellene la información solicitada con </t>
    </r>
    <r>
      <rPr>
        <b/>
        <sz val="11"/>
        <color theme="1" tint="0.249977111117893"/>
        <rFont val="Calibri"/>
        <family val="2"/>
        <scheme val="minor"/>
      </rPr>
      <t>valores medios de su mix</t>
    </r>
    <r>
      <rPr>
        <sz val="11"/>
        <color theme="1" tint="0.249977111117893"/>
        <rFont val="Calibri"/>
        <family val="2"/>
        <scheme val="minor"/>
      </rPr>
      <t>.</t>
    </r>
  </si>
  <si>
    <r>
      <t xml:space="preserve">Si su actividad consiste en la </t>
    </r>
    <r>
      <rPr>
        <b/>
        <sz val="11"/>
        <color theme="1" tint="0.249977111117893"/>
        <rFont val="Calibri"/>
        <family val="2"/>
        <scheme val="minor"/>
      </rPr>
      <t>fabricación,</t>
    </r>
    <r>
      <rPr>
        <sz val="11"/>
        <color theme="1" tint="0.249977111117893"/>
        <rFont val="Calibri"/>
        <family val="2"/>
        <scheme val="minor"/>
      </rPr>
      <t xml:space="preserve"> deberá informar en base del </t>
    </r>
    <r>
      <rPr>
        <b/>
        <sz val="11"/>
        <color theme="1" tint="0.249977111117893"/>
        <rFont val="Calibri"/>
        <family val="2"/>
        <scheme val="minor"/>
      </rPr>
      <t>mix de costes de adquisición</t>
    </r>
    <r>
      <rPr>
        <sz val="11"/>
        <color theme="1" tint="0.249977111117893"/>
        <rFont val="Calibri"/>
        <family val="2"/>
        <scheme val="minor"/>
      </rPr>
      <t xml:space="preserve"> de los elementos que forman parte del coste de los productos.</t>
    </r>
  </si>
  <si>
    <r>
      <t xml:space="preserve">Si su actividad no consiste en la venta de materiales o fabricación, porque por ejemplo es un </t>
    </r>
    <r>
      <rPr>
        <b/>
        <sz val="11"/>
        <color theme="1" tint="0.249977111117893"/>
        <rFont val="Calibri"/>
        <family val="2"/>
        <scheme val="minor"/>
      </rPr>
      <t>profesional</t>
    </r>
    <r>
      <rPr>
        <sz val="11"/>
        <color theme="1" tint="0.249977111117893"/>
        <rFont val="Calibri"/>
        <family val="2"/>
        <scheme val="minor"/>
      </rPr>
      <t>, deberá indicar cero en el coste de materiales.</t>
    </r>
  </si>
  <si>
    <t>Coste de las Ventas</t>
  </si>
  <si>
    <t>Margen Bruto</t>
  </si>
  <si>
    <t>Personal y Seg.Soc.</t>
  </si>
  <si>
    <t>Servicios Exteriores</t>
  </si>
  <si>
    <t>Dot.Amortización</t>
  </si>
  <si>
    <t>Gastos Financieros</t>
  </si>
  <si>
    <t>Resultado antes de Impuestos</t>
  </si>
  <si>
    <t>Impuestos</t>
  </si>
  <si>
    <t>Resultado del Ejercicio</t>
  </si>
  <si>
    <t>MI PLAN DE NEGOCIO</t>
  </si>
  <si>
    <t>Herramienta para el cálculo de los estados financieros</t>
  </si>
  <si>
    <r>
      <t>CENTRAL</t>
    </r>
    <r>
      <rPr>
        <sz val="7"/>
        <color theme="3" tint="-0.499984740745262"/>
        <rFont val="Calibri"/>
        <family val="2"/>
        <scheme val="minor"/>
      </rPr>
      <t xml:space="preserve"> Francisco de Quevedo, 9 · 08402  GRANOLLERS | Tel. 93 860 03 70 | Fax 93 879 49 60</t>
    </r>
  </si>
  <si>
    <t>SFAI Spain</t>
  </si>
  <si>
    <t>www.sfai.es</t>
  </si>
  <si>
    <t>Tipos de IVA</t>
  </si>
  <si>
    <t>Días de venta</t>
  </si>
  <si>
    <t>PASIVO Y FONDOS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</si>
</sst>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b/>
      <sz val="10"/>
      <name val="Arial"/>
    </font>
    <font>
      <sz val="8"/>
      <name val="Arial"/>
    </font>
    <font>
      <b/>
      <sz val="10"/>
      <name val="Arial"/>
      <family val="2"/>
    </font>
    <font>
      <sz val="10.5"/>
      <name val="Book Antiqua"/>
      <family val="1"/>
    </font>
    <font>
      <sz val="10"/>
      <name val="Arial"/>
      <family val="2"/>
    </font>
    <font>
      <sz val="10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sz val="9"/>
      <color theme="3" tint="-0.499984740745262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8"/>
      <color theme="5"/>
      <name val="Arial"/>
      <family val="2"/>
    </font>
    <font>
      <b/>
      <sz val="10"/>
      <color theme="3" tint="-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5"/>
      <color rgb="FF808080"/>
      <name val="Arial"/>
      <family val="2"/>
    </font>
    <font>
      <sz val="7"/>
      <color theme="1" tint="0.249977111117893"/>
      <name val="Arial"/>
      <family val="2"/>
    </font>
    <font>
      <b/>
      <sz val="8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7"/>
      <color theme="3" tint="-0.499984740745262"/>
      <name val="Calibri"/>
      <family val="2"/>
      <scheme val="minor"/>
    </font>
    <font>
      <sz val="7"/>
      <color theme="3" tint="-0.499984740745262"/>
      <name val="Calibri"/>
      <family val="2"/>
      <scheme val="minor"/>
    </font>
    <font>
      <b/>
      <sz val="14"/>
      <color rgb="FF4B384C"/>
      <name val="Calibri"/>
      <family val="2"/>
      <scheme val="minor"/>
    </font>
    <font>
      <b/>
      <sz val="12"/>
      <color rgb="FF4B384C"/>
      <name val="Calibri"/>
      <family val="2"/>
      <scheme val="minor"/>
    </font>
    <font>
      <b/>
      <sz val="10"/>
      <color rgb="FF4B384C"/>
      <name val="Calibri"/>
      <family val="2"/>
      <scheme val="minor"/>
    </font>
    <font>
      <b/>
      <sz val="9"/>
      <color rgb="FF4B384C"/>
      <name val="Calibri"/>
      <family val="2"/>
      <scheme val="minor"/>
    </font>
    <font>
      <b/>
      <sz val="11"/>
      <color rgb="FF4B384C"/>
      <name val="Calibri"/>
      <family val="2"/>
      <scheme val="minor"/>
    </font>
    <font>
      <sz val="10.5"/>
      <color rgb="FF4B384C"/>
      <name val="Book Antiqua"/>
      <family val="1"/>
    </font>
    <font>
      <sz val="10"/>
      <color rgb="FF4B384C"/>
      <name val="Arial"/>
      <family val="2"/>
    </font>
    <font>
      <sz val="9"/>
      <color rgb="FF4B384C"/>
      <name val="Calibri"/>
      <family val="2"/>
      <scheme val="minor"/>
    </font>
    <font>
      <sz val="10"/>
      <color rgb="FF4B384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4B384C"/>
      </left>
      <right/>
      <top style="medium">
        <color rgb="FF4B384C"/>
      </top>
      <bottom/>
      <diagonal/>
    </border>
    <border>
      <left/>
      <right/>
      <top style="medium">
        <color rgb="FF4B384C"/>
      </top>
      <bottom/>
      <diagonal/>
    </border>
    <border>
      <left/>
      <right style="medium">
        <color rgb="FF4B384C"/>
      </right>
      <top style="medium">
        <color rgb="FF4B384C"/>
      </top>
      <bottom/>
      <diagonal/>
    </border>
    <border>
      <left style="medium">
        <color rgb="FF4B384C"/>
      </left>
      <right/>
      <top/>
      <bottom/>
      <diagonal/>
    </border>
    <border>
      <left/>
      <right style="medium">
        <color rgb="FF4B384C"/>
      </right>
      <top/>
      <bottom/>
      <diagonal/>
    </border>
    <border>
      <left style="medium">
        <color rgb="FF4B384C"/>
      </left>
      <right/>
      <top/>
      <bottom style="medium">
        <color rgb="FF4B384C"/>
      </bottom>
      <diagonal/>
    </border>
    <border>
      <left/>
      <right/>
      <top/>
      <bottom style="medium">
        <color rgb="FF4B384C"/>
      </bottom>
      <diagonal/>
    </border>
    <border>
      <left/>
      <right style="medium">
        <color rgb="FF4B384C"/>
      </right>
      <top/>
      <bottom style="medium">
        <color rgb="FF4B384C"/>
      </bottom>
      <diagonal/>
    </border>
    <border>
      <left/>
      <right/>
      <top style="thin">
        <color rgb="FFAF95A6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rgb="FFAF95A6"/>
      </left>
      <right/>
      <top style="medium">
        <color rgb="FFAF95A6"/>
      </top>
      <bottom/>
      <diagonal/>
    </border>
    <border>
      <left/>
      <right/>
      <top style="medium">
        <color rgb="FFAF95A6"/>
      </top>
      <bottom/>
      <diagonal/>
    </border>
    <border>
      <left/>
      <right style="medium">
        <color rgb="FFAF95A6"/>
      </right>
      <top style="medium">
        <color rgb="FFAF95A6"/>
      </top>
      <bottom/>
      <diagonal/>
    </border>
    <border>
      <left style="medium">
        <color rgb="FFAF95A6"/>
      </left>
      <right/>
      <top/>
      <bottom/>
      <diagonal/>
    </border>
    <border>
      <left/>
      <right style="medium">
        <color rgb="FFAF95A6"/>
      </right>
      <top/>
      <bottom/>
      <diagonal/>
    </border>
    <border>
      <left style="medium">
        <color rgb="FFAF95A6"/>
      </left>
      <right/>
      <top/>
      <bottom style="medium">
        <color rgb="FFAF95A6"/>
      </bottom>
      <diagonal/>
    </border>
    <border>
      <left/>
      <right/>
      <top/>
      <bottom style="medium">
        <color rgb="FFAF95A6"/>
      </bottom>
      <diagonal/>
    </border>
    <border>
      <left/>
      <right style="medium">
        <color rgb="FFAF95A6"/>
      </right>
      <top/>
      <bottom style="medium">
        <color rgb="FFAF95A6"/>
      </bottom>
      <diagonal/>
    </border>
    <border>
      <left/>
      <right style="medium">
        <color rgb="FF4B384C"/>
      </right>
      <top/>
      <bottom style="thin">
        <color theme="4" tint="0.39997558519241921"/>
      </bottom>
      <diagonal/>
    </border>
    <border>
      <left/>
      <right style="medium">
        <color rgb="FF4B384C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medium">
        <color rgb="FF4B384C"/>
      </bottom>
      <diagonal/>
    </border>
  </borders>
  <cellStyleXfs count="1">
    <xf numFmtId="0" fontId="0" fillId="0" borderId="0"/>
  </cellStyleXfs>
  <cellXfs count="156">
    <xf numFmtId="0" fontId="0" fillId="0" borderId="0" xfId="0"/>
    <xf numFmtId="3" fontId="0" fillId="0" borderId="0" xfId="0" applyNumberFormat="1"/>
    <xf numFmtId="9" fontId="0" fillId="0" borderId="0" xfId="0" applyNumberFormat="1"/>
    <xf numFmtId="15" fontId="0" fillId="0" borderId="0" xfId="0" applyNumberFormat="1" applyProtection="1"/>
    <xf numFmtId="15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 applyProtection="1">
      <alignment horizontal="left" vertical="center"/>
    </xf>
    <xf numFmtId="3" fontId="0" fillId="0" borderId="0" xfId="0" applyNumberFormat="1" applyAlignment="1" applyProtection="1">
      <alignment vertical="center"/>
    </xf>
    <xf numFmtId="15" fontId="0" fillId="0" borderId="0" xfId="0" applyNumberFormat="1" applyAlignment="1">
      <alignment vertical="center"/>
    </xf>
    <xf numFmtId="15" fontId="0" fillId="0" borderId="0" xfId="0" applyNumberFormat="1" applyAlignment="1" applyProtection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/>
    <xf numFmtId="0" fontId="22" fillId="0" borderId="0" xfId="0" applyFont="1" applyAlignment="1">
      <alignment horizontal="right"/>
    </xf>
    <xf numFmtId="0" fontId="23" fillId="0" borderId="0" xfId="0" applyFont="1" applyAlignment="1">
      <alignment vertical="center"/>
    </xf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0" xfId="0" applyFill="1" applyBorder="1"/>
    <xf numFmtId="0" fontId="0" fillId="3" borderId="7" xfId="0" applyFill="1" applyBorder="1"/>
    <xf numFmtId="0" fontId="25" fillId="3" borderId="0" xfId="0" applyFont="1" applyFill="1" applyBorder="1"/>
    <xf numFmtId="0" fontId="6" fillId="3" borderId="0" xfId="0" applyFont="1" applyFill="1" applyBorder="1"/>
    <xf numFmtId="0" fontId="6" fillId="3" borderId="7" xfId="0" applyFont="1" applyFill="1" applyBorder="1"/>
    <xf numFmtId="0" fontId="16" fillId="3" borderId="0" xfId="0" applyFont="1" applyFill="1" applyBorder="1" applyAlignment="1">
      <alignment horizontal="justify" vertical="top"/>
    </xf>
    <xf numFmtId="0" fontId="16" fillId="3" borderId="7" xfId="0" applyFont="1" applyFill="1" applyBorder="1" applyAlignment="1">
      <alignment horizontal="justify" vertical="top"/>
    </xf>
    <xf numFmtId="0" fontId="0" fillId="3" borderId="8" xfId="0" applyFill="1" applyBorder="1"/>
    <xf numFmtId="0" fontId="11" fillId="3" borderId="0" xfId="0" applyFont="1" applyFill="1" applyBorder="1"/>
    <xf numFmtId="2" fontId="10" fillId="2" borderId="1" xfId="0" applyNumberFormat="1" applyFont="1" applyFill="1" applyBorder="1" applyAlignment="1">
      <alignment horizontal="right"/>
    </xf>
    <xf numFmtId="4" fontId="9" fillId="3" borderId="1" xfId="0" applyNumberFormat="1" applyFont="1" applyFill="1" applyBorder="1" applyAlignment="1">
      <alignment horizontal="right"/>
    </xf>
    <xf numFmtId="10" fontId="9" fillId="3" borderId="1" xfId="0" applyNumberFormat="1" applyFont="1" applyFill="1" applyBorder="1" applyAlignment="1">
      <alignment horizontal="right"/>
    </xf>
    <xf numFmtId="49" fontId="9" fillId="3" borderId="1" xfId="0" applyNumberFormat="1" applyFont="1" applyFill="1" applyBorder="1" applyAlignment="1">
      <alignment horizontal="right"/>
    </xf>
    <xf numFmtId="3" fontId="0" fillId="3" borderId="0" xfId="0" applyNumberFormat="1" applyFill="1" applyBorder="1"/>
    <xf numFmtId="3" fontId="9" fillId="3" borderId="1" xfId="0" applyNumberFormat="1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center"/>
    </xf>
    <xf numFmtId="4" fontId="9" fillId="3" borderId="1" xfId="0" applyNumberFormat="1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right"/>
    </xf>
    <xf numFmtId="4" fontId="8" fillId="2" borderId="1" xfId="0" applyNumberFormat="1" applyFont="1" applyFill="1" applyBorder="1" applyAlignment="1">
      <alignment horizontal="right"/>
    </xf>
    <xf numFmtId="2" fontId="9" fillId="2" borderId="1" xfId="0" applyNumberFormat="1" applyFont="1" applyFill="1" applyBorder="1" applyAlignment="1">
      <alignment horizontal="right"/>
    </xf>
    <xf numFmtId="4" fontId="9" fillId="3" borderId="0" xfId="0" applyNumberFormat="1" applyFont="1" applyFill="1" applyBorder="1" applyAlignment="1">
      <alignment horizontal="right"/>
    </xf>
    <xf numFmtId="1" fontId="9" fillId="3" borderId="1" xfId="0" applyNumberFormat="1" applyFont="1" applyFill="1" applyBorder="1" applyAlignment="1">
      <alignment horizontal="right"/>
    </xf>
    <xf numFmtId="2" fontId="27" fillId="2" borderId="1" xfId="0" applyNumberFormat="1" applyFont="1" applyFill="1" applyBorder="1" applyAlignment="1">
      <alignment horizontal="left"/>
    </xf>
    <xf numFmtId="49" fontId="28" fillId="2" borderId="1" xfId="0" applyNumberFormat="1" applyFont="1" applyFill="1" applyBorder="1" applyAlignment="1">
      <alignment horizontal="center"/>
    </xf>
    <xf numFmtId="2" fontId="10" fillId="2" borderId="12" xfId="0" applyNumberFormat="1" applyFont="1" applyFill="1" applyBorder="1" applyAlignment="1">
      <alignment horizontal="right"/>
    </xf>
    <xf numFmtId="2" fontId="10" fillId="2" borderId="11" xfId="0" applyNumberFormat="1" applyFont="1" applyFill="1" applyBorder="1" applyAlignment="1">
      <alignment horizontal="right"/>
    </xf>
    <xf numFmtId="0" fontId="0" fillId="3" borderId="13" xfId="0" applyFill="1" applyBorder="1"/>
    <xf numFmtId="0" fontId="0" fillId="3" borderId="14" xfId="0" applyFill="1" applyBorder="1"/>
    <xf numFmtId="3" fontId="0" fillId="3" borderId="14" xfId="0" applyNumberFormat="1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7" fillId="3" borderId="0" xfId="0" applyFont="1" applyFill="1" applyBorder="1"/>
    <xf numFmtId="0" fontId="26" fillId="3" borderId="0" xfId="0" applyFont="1" applyFill="1" applyBorder="1"/>
    <xf numFmtId="3" fontId="3" fillId="3" borderId="0" xfId="0" applyNumberFormat="1" applyFont="1" applyFill="1" applyBorder="1"/>
    <xf numFmtId="0" fontId="3" fillId="3" borderId="0" xfId="0" applyFont="1" applyFill="1" applyBorder="1"/>
    <xf numFmtId="0" fontId="27" fillId="3" borderId="0" xfId="0" applyFont="1" applyFill="1" applyBorder="1"/>
    <xf numFmtId="0" fontId="1" fillId="3" borderId="0" xfId="0" applyFont="1" applyFill="1" applyBorder="1"/>
    <xf numFmtId="2" fontId="0" fillId="3" borderId="0" xfId="0" applyNumberFormat="1" applyFill="1" applyBorder="1"/>
    <xf numFmtId="0" fontId="5" fillId="3" borderId="0" xfId="0" applyFont="1" applyFill="1" applyBorder="1"/>
    <xf numFmtId="0" fontId="14" fillId="3" borderId="0" xfId="0" applyFont="1" applyFill="1" applyBorder="1"/>
    <xf numFmtId="0" fontId="13" fillId="3" borderId="0" xfId="0" applyFont="1" applyFill="1" applyBorder="1"/>
    <xf numFmtId="3" fontId="0" fillId="3" borderId="17" xfId="0" applyNumberFormat="1" applyFill="1" applyBorder="1"/>
    <xf numFmtId="0" fontId="0" fillId="3" borderId="18" xfId="0" applyFill="1" applyBorder="1"/>
    <xf numFmtId="0" fontId="0" fillId="3" borderId="19" xfId="0" applyFill="1" applyBorder="1"/>
    <xf numFmtId="3" fontId="0" fillId="3" borderId="19" xfId="0" applyNumberFormat="1" applyFill="1" applyBorder="1"/>
    <xf numFmtId="0" fontId="0" fillId="3" borderId="20" xfId="0" applyFill="1" applyBorder="1"/>
    <xf numFmtId="49" fontId="8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left" vertical="center"/>
    </xf>
    <xf numFmtId="3" fontId="8" fillId="3" borderId="0" xfId="0" applyNumberFormat="1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/>
    </xf>
    <xf numFmtId="3" fontId="9" fillId="3" borderId="1" xfId="0" applyNumberFormat="1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right" vertical="center"/>
    </xf>
    <xf numFmtId="49" fontId="28" fillId="2" borderId="1" xfId="0" applyNumberFormat="1" applyFont="1" applyFill="1" applyBorder="1" applyAlignment="1">
      <alignment horizontal="center" vertical="center"/>
    </xf>
    <xf numFmtId="2" fontId="27" fillId="2" borderId="1" xfId="0" applyNumberFormat="1" applyFont="1" applyFill="1" applyBorder="1" applyAlignment="1">
      <alignment horizontal="left" vertical="center"/>
    </xf>
    <xf numFmtId="2" fontId="27" fillId="2" borderId="1" xfId="0" applyNumberFormat="1" applyFont="1" applyFill="1" applyBorder="1" applyAlignment="1">
      <alignment horizontal="right" vertical="center"/>
    </xf>
    <xf numFmtId="3" fontId="28" fillId="3" borderId="1" xfId="0" applyNumberFormat="1" applyFont="1" applyFill="1" applyBorder="1" applyAlignment="1">
      <alignment horizontal="right" vertical="center"/>
    </xf>
    <xf numFmtId="3" fontId="28" fillId="3" borderId="1" xfId="0" applyNumberFormat="1" applyFont="1" applyFill="1" applyBorder="1" applyAlignment="1">
      <alignment horizontal="center" vertical="center"/>
    </xf>
    <xf numFmtId="3" fontId="0" fillId="3" borderId="3" xfId="0" applyNumberFormat="1" applyFill="1" applyBorder="1"/>
    <xf numFmtId="3" fontId="0" fillId="3" borderId="4" xfId="0" applyNumberFormat="1" applyFill="1" applyBorder="1"/>
    <xf numFmtId="3" fontId="0" fillId="3" borderId="5" xfId="0" applyNumberFormat="1" applyFill="1" applyBorder="1"/>
    <xf numFmtId="3" fontId="0" fillId="3" borderId="6" xfId="0" applyNumberFormat="1" applyFill="1" applyBorder="1"/>
    <xf numFmtId="3" fontId="0" fillId="3" borderId="7" xfId="0" applyNumberFormat="1" applyFill="1" applyBorder="1"/>
    <xf numFmtId="3" fontId="0" fillId="3" borderId="0" xfId="0" applyNumberFormat="1" applyFill="1" applyBorder="1" applyAlignment="1">
      <alignment vertical="center"/>
    </xf>
    <xf numFmtId="3" fontId="0" fillId="3" borderId="7" xfId="0" applyNumberFormat="1" applyFill="1" applyBorder="1" applyAlignment="1">
      <alignment vertical="center"/>
    </xf>
    <xf numFmtId="3" fontId="28" fillId="3" borderId="22" xfId="0" applyNumberFormat="1" applyFont="1" applyFill="1" applyBorder="1" applyAlignment="1">
      <alignment horizontal="center" vertical="center"/>
    </xf>
    <xf numFmtId="3" fontId="9" fillId="3" borderId="22" xfId="0" applyNumberFormat="1" applyFont="1" applyFill="1" applyBorder="1" applyAlignment="1">
      <alignment horizontal="right" vertical="center"/>
    </xf>
    <xf numFmtId="3" fontId="28" fillId="3" borderId="22" xfId="0" applyNumberFormat="1" applyFont="1" applyFill="1" applyBorder="1" applyAlignment="1">
      <alignment horizontal="right" vertical="center"/>
    </xf>
    <xf numFmtId="3" fontId="0" fillId="3" borderId="8" xfId="0" applyNumberFormat="1" applyFill="1" applyBorder="1"/>
    <xf numFmtId="0" fontId="5" fillId="3" borderId="9" xfId="0" applyFont="1" applyFill="1" applyBorder="1"/>
    <xf numFmtId="3" fontId="0" fillId="3" borderId="9" xfId="0" applyNumberFormat="1" applyFill="1" applyBorder="1"/>
    <xf numFmtId="3" fontId="0" fillId="3" borderId="10" xfId="0" applyNumberFormat="1" applyFill="1" applyBorder="1"/>
    <xf numFmtId="3" fontId="9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right" vertical="center"/>
    </xf>
    <xf numFmtId="0" fontId="11" fillId="3" borderId="6" xfId="0" applyFont="1" applyFill="1" applyBorder="1"/>
    <xf numFmtId="3" fontId="3" fillId="3" borderId="6" xfId="0" applyNumberFormat="1" applyFont="1" applyFill="1" applyBorder="1"/>
    <xf numFmtId="0" fontId="0" fillId="3" borderId="0" xfId="0" applyFill="1" applyBorder="1" applyAlignment="1">
      <alignment vertical="center"/>
    </xf>
    <xf numFmtId="3" fontId="0" fillId="3" borderId="9" xfId="0" applyNumberFormat="1" applyFill="1" applyBorder="1" applyAlignment="1">
      <alignment vertical="center"/>
    </xf>
    <xf numFmtId="0" fontId="29" fillId="3" borderId="0" xfId="0" applyFont="1" applyFill="1" applyBorder="1" applyAlignment="1">
      <alignment vertical="center"/>
    </xf>
    <xf numFmtId="49" fontId="28" fillId="2" borderId="1" xfId="0" applyNumberFormat="1" applyFont="1" applyFill="1" applyBorder="1" applyAlignment="1">
      <alignment horizontal="center" vertical="center" wrapText="1"/>
    </xf>
    <xf numFmtId="4" fontId="28" fillId="2" borderId="1" xfId="0" applyNumberFormat="1" applyFont="1" applyFill="1" applyBorder="1" applyAlignment="1">
      <alignment horizontal="right" vertical="center"/>
    </xf>
    <xf numFmtId="4" fontId="28" fillId="2" borderId="1" xfId="0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0" fontId="4" fillId="3" borderId="0" xfId="0" applyFont="1" applyFill="1" applyBorder="1" applyAlignment="1">
      <alignment vertical="center"/>
    </xf>
    <xf numFmtId="3" fontId="4" fillId="3" borderId="0" xfId="0" applyNumberFormat="1" applyFont="1" applyFill="1" applyBorder="1" applyAlignment="1">
      <alignment vertical="center"/>
    </xf>
    <xf numFmtId="10" fontId="9" fillId="3" borderId="1" xfId="0" applyNumberFormat="1" applyFont="1" applyFill="1" applyBorder="1" applyAlignment="1">
      <alignment horizontal="right" vertical="center"/>
    </xf>
    <xf numFmtId="10" fontId="9" fillId="3" borderId="0" xfId="0" applyNumberFormat="1" applyFont="1" applyFill="1" applyBorder="1" applyAlignment="1">
      <alignment horizontal="right" vertical="center"/>
    </xf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3" fontId="4" fillId="3" borderId="0" xfId="0" applyNumberFormat="1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3" fontId="4" fillId="3" borderId="9" xfId="0" applyNumberFormat="1" applyFont="1" applyFill="1" applyBorder="1"/>
    <xf numFmtId="0" fontId="4" fillId="3" borderId="10" xfId="0" applyFont="1" applyFill="1" applyBorder="1"/>
    <xf numFmtId="3" fontId="28" fillId="2" borderId="1" xfId="0" applyNumberFormat="1" applyFont="1" applyFill="1" applyBorder="1" applyAlignment="1">
      <alignment horizontal="right" vertical="center"/>
    </xf>
    <xf numFmtId="3" fontId="30" fillId="3" borderId="0" xfId="0" applyNumberFormat="1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horizontal="right" vertical="center"/>
    </xf>
    <xf numFmtId="3" fontId="32" fillId="3" borderId="1" xfId="0" applyNumberFormat="1" applyFont="1" applyFill="1" applyBorder="1" applyAlignment="1">
      <alignment horizontal="right" vertical="center"/>
    </xf>
    <xf numFmtId="2" fontId="33" fillId="2" borderId="1" xfId="0" applyNumberFormat="1" applyFont="1" applyFill="1" applyBorder="1" applyAlignment="1">
      <alignment horizontal="right" vertical="center"/>
    </xf>
    <xf numFmtId="0" fontId="31" fillId="3" borderId="0" xfId="0" applyFont="1" applyFill="1" applyBorder="1"/>
    <xf numFmtId="0" fontId="30" fillId="3" borderId="0" xfId="0" applyFont="1" applyFill="1" applyBorder="1"/>
    <xf numFmtId="0" fontId="27" fillId="3" borderId="0" xfId="0" applyFont="1" applyFill="1" applyBorder="1" applyAlignment="1">
      <alignment vertical="center"/>
    </xf>
    <xf numFmtId="0" fontId="30" fillId="3" borderId="0" xfId="0" applyFont="1" applyFill="1" applyBorder="1" applyAlignment="1">
      <alignment vertical="center"/>
    </xf>
    <xf numFmtId="0" fontId="0" fillId="3" borderId="10" xfId="0" applyFill="1" applyBorder="1"/>
    <xf numFmtId="1" fontId="10" fillId="2" borderId="1" xfId="0" applyNumberFormat="1" applyFont="1" applyFill="1" applyBorder="1" applyAlignment="1">
      <alignment horizontal="center" vertical="center"/>
    </xf>
    <xf numFmtId="3" fontId="31" fillId="3" borderId="0" xfId="0" applyNumberFormat="1" applyFont="1" applyFill="1" applyBorder="1" applyAlignment="1" applyProtection="1">
      <alignment horizontal="left"/>
    </xf>
    <xf numFmtId="3" fontId="31" fillId="3" borderId="0" xfId="0" applyNumberFormat="1" applyFont="1" applyFill="1" applyBorder="1"/>
    <xf numFmtId="3" fontId="0" fillId="3" borderId="6" xfId="0" applyNumberFormat="1" applyFill="1" applyBorder="1" applyAlignment="1">
      <alignment vertical="center"/>
    </xf>
    <xf numFmtId="3" fontId="31" fillId="3" borderId="0" xfId="0" applyNumberFormat="1" applyFont="1" applyFill="1" applyBorder="1" applyAlignment="1">
      <alignment vertical="center"/>
    </xf>
    <xf numFmtId="3" fontId="0" fillId="3" borderId="8" xfId="0" applyNumberFormat="1" applyFill="1" applyBorder="1" applyAlignment="1">
      <alignment vertical="center"/>
    </xf>
    <xf numFmtId="1" fontId="10" fillId="2" borderId="23" xfId="0" applyNumberFormat="1" applyFont="1" applyFill="1" applyBorder="1" applyAlignment="1">
      <alignment horizontal="center" vertical="center"/>
    </xf>
    <xf numFmtId="3" fontId="9" fillId="3" borderId="23" xfId="0" applyNumberFormat="1" applyFont="1" applyFill="1" applyBorder="1" applyAlignment="1">
      <alignment horizontal="right" vertical="center"/>
    </xf>
    <xf numFmtId="3" fontId="0" fillId="3" borderId="10" xfId="0" applyNumberFormat="1" applyFill="1" applyBorder="1" applyAlignment="1">
      <alignment vertical="center"/>
    </xf>
    <xf numFmtId="0" fontId="9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/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3" fontId="4" fillId="3" borderId="7" xfId="0" applyNumberFormat="1" applyFont="1" applyFill="1" applyBorder="1"/>
    <xf numFmtId="0" fontId="0" fillId="3" borderId="9" xfId="0" applyFill="1" applyBorder="1"/>
    <xf numFmtId="0" fontId="16" fillId="3" borderId="0" xfId="0" applyFont="1" applyFill="1" applyBorder="1" applyAlignment="1">
      <alignment horizontal="justify" vertical="top"/>
    </xf>
    <xf numFmtId="0" fontId="16" fillId="3" borderId="7" xfId="0" applyFont="1" applyFill="1" applyBorder="1" applyAlignment="1">
      <alignment horizontal="justify" vertical="top"/>
    </xf>
    <xf numFmtId="0" fontId="16" fillId="3" borderId="9" xfId="0" applyFont="1" applyFill="1" applyBorder="1" applyAlignment="1">
      <alignment horizontal="justify" vertical="top"/>
    </xf>
    <xf numFmtId="0" fontId="16" fillId="3" borderId="10" xfId="0" applyFont="1" applyFill="1" applyBorder="1" applyAlignment="1">
      <alignment horizontal="justify" vertical="top"/>
    </xf>
    <xf numFmtId="0" fontId="15" fillId="3" borderId="0" xfId="0" applyFont="1" applyFill="1" applyBorder="1" applyAlignment="1">
      <alignment horizontal="justify" vertical="top"/>
    </xf>
    <xf numFmtId="3" fontId="9" fillId="3" borderId="2" xfId="0" applyNumberFormat="1" applyFont="1" applyFill="1" applyBorder="1" applyAlignment="1">
      <alignment horizontal="center" vertical="center"/>
    </xf>
    <xf numFmtId="3" fontId="9" fillId="3" borderId="2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theme="0"/>
      </font>
      <fill>
        <patternFill>
          <bgColor theme="0"/>
        </patternFill>
      </fill>
      <border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4B384C"/>
      <color rgb="FFAF95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s-ES" sz="1050" b="0">
                <a:solidFill>
                  <a:schemeClr val="tx1">
                    <a:lumMod val="50000"/>
                    <a:lumOff val="50000"/>
                  </a:schemeClr>
                </a:solidFill>
              </a:rPr>
              <a:t>Punto Muerto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'Punto Muerto'!$B$10</c:f>
              <c:strCache>
                <c:ptCount val="1"/>
                <c:pt idx="0">
                  <c:v>Ventas</c:v>
                </c:pt>
              </c:strCache>
            </c:strRef>
          </c:tx>
          <c:marker>
            <c:symbol val="none"/>
          </c:marker>
          <c:val>
            <c:numRef>
              <c:f>'Punto Muerto'!$B$11:$B$15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5F-4BC0-A925-8FB5644F7F8D}"/>
            </c:ext>
          </c:extLst>
        </c:ser>
        <c:ser>
          <c:idx val="1"/>
          <c:order val="1"/>
          <c:tx>
            <c:strRef>
              <c:f>'Punto Muerto'!$C$10</c:f>
              <c:strCache>
                <c:ptCount val="1"/>
                <c:pt idx="0">
                  <c:v>Costes fijos</c:v>
                </c:pt>
              </c:strCache>
            </c:strRef>
          </c:tx>
          <c:marker>
            <c:symbol val="none"/>
          </c:marker>
          <c:val>
            <c:numRef>
              <c:f>'Punto Muerto'!$C$11:$C$15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5F-4BC0-A925-8FB5644F7F8D}"/>
            </c:ext>
          </c:extLst>
        </c:ser>
        <c:ser>
          <c:idx val="2"/>
          <c:order val="2"/>
          <c:tx>
            <c:strRef>
              <c:f>'Punto Muerto'!$D$10</c:f>
              <c:strCache>
                <c:ptCount val="1"/>
                <c:pt idx="0">
                  <c:v>Costes Totales</c:v>
                </c:pt>
              </c:strCache>
            </c:strRef>
          </c:tx>
          <c:marker>
            <c:symbol val="none"/>
          </c:marker>
          <c:val>
            <c:numRef>
              <c:f>'Punto Muerto'!$D$11:$D$15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5F-4BC0-A925-8FB5644F7F8D}"/>
            </c:ext>
          </c:extLst>
        </c:ser>
        <c:ser>
          <c:idx val="3"/>
          <c:order val="3"/>
          <c:tx>
            <c:strRef>
              <c:f>'Punto Muerto'!$E$10</c:f>
              <c:strCache>
                <c:ptCount val="1"/>
                <c:pt idx="0">
                  <c:v>Resultado</c:v>
                </c:pt>
              </c:strCache>
            </c:strRef>
          </c:tx>
          <c:marker>
            <c:symbol val="none"/>
          </c:marker>
          <c:val>
            <c:numRef>
              <c:f>'Punto Muerto'!$E$11:$E$15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5F-4BC0-A925-8FB5644F7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753920"/>
        <c:axId val="118768000"/>
      </c:lineChart>
      <c:catAx>
        <c:axId val="11875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s-ES"/>
          </a:p>
        </c:txPr>
        <c:crossAx val="118768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876800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s-ES"/>
          </a:p>
        </c:txPr>
        <c:crossAx val="1187539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 alignWithMargins="0">
      <c:oddHeader>&amp;A</c:oddHeader>
      <c:oddFooter>Página &amp;P</c:oddFooter>
    </c:headerFooter>
    <c:pageMargins b="1" l="0.75000000000000011" r="0.75000000000000011" t="1" header="0.511811024" footer="0.5118110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chart" Target="../charts/chart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828675</xdr:colOff>
      <xdr:row>1</xdr:row>
      <xdr:rowOff>92928</xdr:rowOff>
    </xdr:from>
    <xdr:to>
      <xdr:col>6</xdr:col>
      <xdr:colOff>2545163</xdr:colOff>
      <xdr:row>2</xdr:row>
      <xdr:rowOff>657098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EAE65F4-81B0-4E6E-8917-C9AAE2A56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254853"/>
          <a:ext cx="1716488" cy="726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0</xdr:row>
      <xdr:rowOff>314325</xdr:rowOff>
    </xdr:from>
    <xdr:to>
      <xdr:col>6</xdr:col>
      <xdr:colOff>361950</xdr:colOff>
      <xdr:row>0</xdr:row>
      <xdr:rowOff>979141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1199B52-8C35-4AC5-A4AE-D7F25B0E0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314325"/>
          <a:ext cx="1571625" cy="6648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0</xdr:row>
      <xdr:rowOff>200026</xdr:rowOff>
    </xdr:from>
    <xdr:to>
      <xdr:col>7</xdr:col>
      <xdr:colOff>592537</xdr:colOff>
      <xdr:row>1</xdr:row>
      <xdr:rowOff>434865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B17EE1-FFF2-4FC4-92F9-FF6814F08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00" y="200026"/>
          <a:ext cx="1478362" cy="6253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504824</xdr:colOff>
      <xdr:row>0</xdr:row>
      <xdr:rowOff>257175</xdr:rowOff>
    </xdr:from>
    <xdr:to>
      <xdr:col>5</xdr:col>
      <xdr:colOff>421087</xdr:colOff>
      <xdr:row>1</xdr:row>
      <xdr:rowOff>283931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D223CAD-27A5-45AB-B741-89DFE3A0C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4" y="257175"/>
          <a:ext cx="1459313" cy="6173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479724</xdr:colOff>
      <xdr:row>0</xdr:row>
      <xdr:rowOff>190500</xdr:rowOff>
    </xdr:from>
    <xdr:to>
      <xdr:col>5</xdr:col>
      <xdr:colOff>554438</xdr:colOff>
      <xdr:row>1</xdr:row>
      <xdr:rowOff>419100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839D79A-5591-487E-8A96-0058530D8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699" y="190500"/>
          <a:ext cx="1598714" cy="6762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514349</xdr:colOff>
      <xdr:row>0</xdr:row>
      <xdr:rowOff>133351</xdr:rowOff>
    </xdr:from>
    <xdr:to>
      <xdr:col>5</xdr:col>
      <xdr:colOff>487762</xdr:colOff>
      <xdr:row>1</xdr:row>
      <xdr:rowOff>366725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B796705-D624-460B-B535-D073277FE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799" y="133351"/>
          <a:ext cx="1497413" cy="6334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0</xdr:row>
      <xdr:rowOff>280850</xdr:rowOff>
    </xdr:from>
    <xdr:to>
      <xdr:col>9</xdr:col>
      <xdr:colOff>2325</xdr:colOff>
      <xdr:row>2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D922EB7-C9AF-4CD6-82C5-5FBAD0F95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280850"/>
          <a:ext cx="1745400" cy="7383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16</xdr:row>
      <xdr:rowOff>9525</xdr:rowOff>
    </xdr:from>
    <xdr:to>
      <xdr:col>6</xdr:col>
      <xdr:colOff>647700</xdr:colOff>
      <xdr:row>31</xdr:row>
      <xdr:rowOff>171450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7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228600</xdr:colOff>
      <xdr:row>0</xdr:row>
      <xdr:rowOff>371474</xdr:rowOff>
    </xdr:from>
    <xdr:to>
      <xdr:col>8</xdr:col>
      <xdr:colOff>459188</xdr:colOff>
      <xdr:row>2</xdr:row>
      <xdr:rowOff>39568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AF4CDE9-28FA-4729-8C5E-C66230D79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371474"/>
          <a:ext cx="1602188" cy="6777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28574</xdr:colOff>
      <xdr:row>0</xdr:row>
      <xdr:rowOff>257175</xdr:rowOff>
    </xdr:from>
    <xdr:to>
      <xdr:col>6</xdr:col>
      <xdr:colOff>59137</xdr:colOff>
      <xdr:row>1</xdr:row>
      <xdr:rowOff>209924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A369C6D-FCE5-4A31-B3F4-2A2408534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4" y="257175"/>
          <a:ext cx="1554563" cy="657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zoomScaleNormal="100" workbookViewId="0">
      <selection activeCell="J15" sqref="J15"/>
    </sheetView>
  </sheetViews>
  <sheetFormatPr baseColWidth="10" defaultRowHeight="12.75" x14ac:dyDescent="0.2"/>
  <cols>
    <col min="1" max="1" width="2.42578125" customWidth="1"/>
    <col min="3" max="3" width="9.42578125" customWidth="1"/>
    <col min="7" max="7" width="43.7109375" customWidth="1"/>
    <col min="8" max="8" width="6.42578125" customWidth="1"/>
  </cols>
  <sheetData>
    <row r="1" spans="1:9" x14ac:dyDescent="0.2">
      <c r="A1" s="21"/>
      <c r="B1" s="22"/>
      <c r="C1" s="22"/>
      <c r="D1" s="22"/>
      <c r="E1" s="22"/>
      <c r="F1" s="22"/>
      <c r="G1" s="23"/>
    </row>
    <row r="2" spans="1:9" x14ac:dyDescent="0.2">
      <c r="A2" s="24"/>
      <c r="B2" s="25"/>
      <c r="C2" s="25"/>
      <c r="D2" s="25"/>
      <c r="E2" s="25"/>
      <c r="F2" s="25"/>
      <c r="G2" s="26"/>
    </row>
    <row r="3" spans="1:9" ht="90" customHeight="1" x14ac:dyDescent="0.2">
      <c r="A3" s="24"/>
      <c r="B3" s="25"/>
      <c r="C3" s="25"/>
      <c r="D3" s="25"/>
      <c r="E3" s="25"/>
      <c r="F3" s="25"/>
      <c r="G3" s="26"/>
    </row>
    <row r="4" spans="1:9" ht="18.75" x14ac:dyDescent="0.3">
      <c r="A4" s="24"/>
      <c r="B4" s="27" t="s">
        <v>199</v>
      </c>
      <c r="C4" s="25"/>
      <c r="D4" s="25"/>
      <c r="E4" s="25"/>
      <c r="F4" s="25"/>
      <c r="G4" s="26"/>
    </row>
    <row r="5" spans="1:9" ht="15" x14ac:dyDescent="0.25">
      <c r="A5" s="24"/>
      <c r="B5" s="33" t="s">
        <v>200</v>
      </c>
      <c r="C5" s="25"/>
      <c r="D5" s="25"/>
      <c r="E5" s="25"/>
      <c r="F5" s="25"/>
      <c r="G5" s="26"/>
    </row>
    <row r="6" spans="1:9" x14ac:dyDescent="0.2">
      <c r="A6" s="24"/>
      <c r="B6" s="28"/>
      <c r="C6" s="28"/>
      <c r="D6" s="28"/>
      <c r="E6" s="28"/>
      <c r="F6" s="28"/>
      <c r="G6" s="29"/>
      <c r="H6" s="8"/>
      <c r="I6" s="8"/>
    </row>
    <row r="7" spans="1:9" x14ac:dyDescent="0.2">
      <c r="A7" s="24"/>
      <c r="B7" s="28"/>
      <c r="C7" s="28"/>
      <c r="D7" s="28"/>
      <c r="E7" s="28"/>
      <c r="F7" s="28"/>
      <c r="G7" s="29"/>
      <c r="H7" s="8"/>
      <c r="I7" s="8"/>
    </row>
    <row r="8" spans="1:9" x14ac:dyDescent="0.2">
      <c r="A8" s="24"/>
      <c r="B8" s="28"/>
      <c r="C8" s="28"/>
      <c r="D8" s="28"/>
      <c r="E8" s="28"/>
      <c r="F8" s="28"/>
      <c r="G8" s="29"/>
      <c r="H8" s="8"/>
      <c r="I8" s="8"/>
    </row>
    <row r="9" spans="1:9" ht="12.75" customHeight="1" x14ac:dyDescent="0.2">
      <c r="A9" s="24"/>
      <c r="B9" s="149" t="s">
        <v>186</v>
      </c>
      <c r="C9" s="149"/>
      <c r="D9" s="149"/>
      <c r="E9" s="149"/>
      <c r="F9" s="149"/>
      <c r="G9" s="150"/>
      <c r="H9" s="8"/>
      <c r="I9" s="8"/>
    </row>
    <row r="10" spans="1:9" ht="12.75" customHeight="1" x14ac:dyDescent="0.2">
      <c r="A10" s="24"/>
      <c r="B10" s="149"/>
      <c r="C10" s="149"/>
      <c r="D10" s="149"/>
      <c r="E10" s="149"/>
      <c r="F10" s="149"/>
      <c r="G10" s="150"/>
      <c r="H10" s="8"/>
      <c r="I10" s="8"/>
    </row>
    <row r="11" spans="1:9" ht="12.75" customHeight="1" x14ac:dyDescent="0.2">
      <c r="A11" s="24"/>
      <c r="B11" s="149"/>
      <c r="C11" s="149"/>
      <c r="D11" s="149"/>
      <c r="E11" s="149"/>
      <c r="F11" s="149"/>
      <c r="G11" s="150"/>
      <c r="H11" s="8"/>
      <c r="I11" s="8"/>
    </row>
    <row r="12" spans="1:9" x14ac:dyDescent="0.2">
      <c r="A12" s="24"/>
      <c r="B12" s="149"/>
      <c r="C12" s="149"/>
      <c r="D12" s="149"/>
      <c r="E12" s="149"/>
      <c r="F12" s="149"/>
      <c r="G12" s="150"/>
      <c r="H12" s="8"/>
      <c r="I12" s="8"/>
    </row>
    <row r="13" spans="1:9" ht="15" x14ac:dyDescent="0.2">
      <c r="A13" s="24"/>
      <c r="B13" s="30"/>
      <c r="C13" s="30"/>
      <c r="D13" s="30"/>
      <c r="E13" s="30"/>
      <c r="F13" s="30"/>
      <c r="G13" s="31"/>
      <c r="H13" s="8"/>
      <c r="I13" s="8"/>
    </row>
    <row r="14" spans="1:9" x14ac:dyDescent="0.2">
      <c r="A14" s="24"/>
      <c r="B14" s="149" t="s">
        <v>187</v>
      </c>
      <c r="C14" s="149"/>
      <c r="D14" s="149"/>
      <c r="E14" s="149"/>
      <c r="F14" s="149"/>
      <c r="G14" s="150"/>
      <c r="H14" s="8"/>
      <c r="I14" s="8"/>
    </row>
    <row r="15" spans="1:9" x14ac:dyDescent="0.2">
      <c r="A15" s="24"/>
      <c r="B15" s="149"/>
      <c r="C15" s="149"/>
      <c r="D15" s="149"/>
      <c r="E15" s="149"/>
      <c r="F15" s="149"/>
      <c r="G15" s="150"/>
      <c r="H15" s="8"/>
      <c r="I15" s="8"/>
    </row>
    <row r="16" spans="1:9" x14ac:dyDescent="0.2">
      <c r="A16" s="24"/>
      <c r="B16" s="149"/>
      <c r="C16" s="149"/>
      <c r="D16" s="149"/>
      <c r="E16" s="149"/>
      <c r="F16" s="149"/>
      <c r="G16" s="150"/>
      <c r="H16" s="8"/>
      <c r="I16" s="8"/>
    </row>
    <row r="17" spans="1:9" x14ac:dyDescent="0.2">
      <c r="A17" s="24"/>
      <c r="B17" s="149"/>
      <c r="C17" s="149"/>
      <c r="D17" s="149"/>
      <c r="E17" s="149"/>
      <c r="F17" s="149"/>
      <c r="G17" s="150"/>
      <c r="H17" s="8"/>
      <c r="I17" s="8"/>
    </row>
    <row r="18" spans="1:9" x14ac:dyDescent="0.2">
      <c r="A18" s="24"/>
      <c r="B18" s="149" t="s">
        <v>188</v>
      </c>
      <c r="C18" s="149"/>
      <c r="D18" s="149"/>
      <c r="E18" s="149"/>
      <c r="F18" s="149"/>
      <c r="G18" s="150"/>
      <c r="H18" s="8"/>
      <c r="I18" s="8"/>
    </row>
    <row r="19" spans="1:9" x14ac:dyDescent="0.2">
      <c r="A19" s="24"/>
      <c r="B19" s="149"/>
      <c r="C19" s="149"/>
      <c r="D19" s="149"/>
      <c r="E19" s="149"/>
      <c r="F19" s="149"/>
      <c r="G19" s="150"/>
      <c r="H19" s="8"/>
      <c r="I19" s="8"/>
    </row>
    <row r="20" spans="1:9" x14ac:dyDescent="0.2">
      <c r="A20" s="24"/>
      <c r="B20" s="149"/>
      <c r="C20" s="149"/>
      <c r="D20" s="149"/>
      <c r="E20" s="149"/>
      <c r="F20" s="149"/>
      <c r="G20" s="150"/>
      <c r="H20" s="8"/>
      <c r="I20" s="8"/>
    </row>
    <row r="21" spans="1:9" x14ac:dyDescent="0.2">
      <c r="A21" s="24"/>
      <c r="B21" s="149"/>
      <c r="C21" s="149"/>
      <c r="D21" s="149"/>
      <c r="E21" s="149"/>
      <c r="F21" s="149"/>
      <c r="G21" s="150"/>
      <c r="H21" s="8"/>
      <c r="I21" s="8"/>
    </row>
    <row r="22" spans="1:9" x14ac:dyDescent="0.2">
      <c r="A22" s="24"/>
      <c r="B22" s="149"/>
      <c r="C22" s="149"/>
      <c r="D22" s="149"/>
      <c r="E22" s="149"/>
      <c r="F22" s="149"/>
      <c r="G22" s="150"/>
      <c r="H22" s="8"/>
      <c r="I22" s="8"/>
    </row>
    <row r="23" spans="1:9" x14ac:dyDescent="0.2">
      <c r="A23" s="24"/>
      <c r="B23" s="149" t="s">
        <v>189</v>
      </c>
      <c r="C23" s="149"/>
      <c r="D23" s="149"/>
      <c r="E23" s="149"/>
      <c r="F23" s="149"/>
      <c r="G23" s="150"/>
      <c r="H23" s="8"/>
      <c r="I23" s="8"/>
    </row>
    <row r="24" spans="1:9" x14ac:dyDescent="0.2">
      <c r="A24" s="24"/>
      <c r="B24" s="149"/>
      <c r="C24" s="149"/>
      <c r="D24" s="149"/>
      <c r="E24" s="149"/>
      <c r="F24" s="149"/>
      <c r="G24" s="150"/>
      <c r="H24" s="8"/>
      <c r="I24" s="8"/>
    </row>
    <row r="25" spans="1:9" x14ac:dyDescent="0.2">
      <c r="A25" s="24"/>
      <c r="B25" s="149"/>
      <c r="C25" s="149"/>
      <c r="D25" s="149"/>
      <c r="E25" s="149"/>
      <c r="F25" s="149"/>
      <c r="G25" s="150"/>
      <c r="H25" s="8"/>
      <c r="I25" s="8"/>
    </row>
    <row r="26" spans="1:9" ht="13.5" thickBot="1" x14ac:dyDescent="0.25">
      <c r="A26" s="32"/>
      <c r="B26" s="151"/>
      <c r="C26" s="151"/>
      <c r="D26" s="151"/>
      <c r="E26" s="151"/>
      <c r="F26" s="151"/>
      <c r="G26" s="152"/>
      <c r="H26" s="8"/>
      <c r="I26" s="8"/>
    </row>
    <row r="27" spans="1:9" x14ac:dyDescent="0.2">
      <c r="B27" s="8"/>
      <c r="C27" s="8"/>
      <c r="D27" s="8"/>
      <c r="E27" s="8"/>
      <c r="F27" s="8"/>
      <c r="G27" s="8"/>
      <c r="H27" s="8"/>
      <c r="I27" s="8"/>
    </row>
    <row r="28" spans="1:9" x14ac:dyDescent="0.2">
      <c r="B28" s="15"/>
      <c r="C28" s="8"/>
      <c r="D28" s="8"/>
      <c r="E28" s="8"/>
      <c r="F28" s="8"/>
      <c r="G28" s="8"/>
      <c r="H28" s="8"/>
      <c r="I28" s="8"/>
    </row>
    <row r="32" spans="1:9" x14ac:dyDescent="0.2">
      <c r="B32" s="16"/>
    </row>
    <row r="36" spans="2:7" x14ac:dyDescent="0.2">
      <c r="B36" s="17"/>
      <c r="C36" s="18"/>
      <c r="D36" s="18"/>
      <c r="E36" s="18"/>
      <c r="F36" s="18"/>
      <c r="G36" s="19"/>
    </row>
    <row r="37" spans="2:7" x14ac:dyDescent="0.2">
      <c r="B37" s="20"/>
      <c r="C37" s="18"/>
      <c r="D37" s="18"/>
      <c r="E37" s="18"/>
      <c r="F37" s="18"/>
      <c r="G37" s="18"/>
    </row>
    <row r="38" spans="2:7" x14ac:dyDescent="0.2">
      <c r="B38" s="20"/>
      <c r="C38" s="18"/>
      <c r="D38" s="18"/>
      <c r="E38" s="18"/>
      <c r="F38" s="18"/>
      <c r="G38" s="18"/>
    </row>
    <row r="53" spans="2:7" x14ac:dyDescent="0.2">
      <c r="B53" s="17" t="s">
        <v>202</v>
      </c>
      <c r="C53" s="18"/>
      <c r="D53" s="18"/>
      <c r="E53" s="18"/>
      <c r="F53" s="18"/>
      <c r="G53" s="19" t="s">
        <v>203</v>
      </c>
    </row>
    <row r="54" spans="2:7" x14ac:dyDescent="0.2">
      <c r="B54" s="20" t="s">
        <v>201</v>
      </c>
      <c r="C54" s="18"/>
      <c r="D54" s="18"/>
      <c r="E54" s="18"/>
      <c r="F54" s="18"/>
      <c r="G54" s="18"/>
    </row>
    <row r="55" spans="2:7" x14ac:dyDescent="0.2">
      <c r="B55" s="20"/>
      <c r="C55" s="18"/>
      <c r="D55" s="18"/>
      <c r="E55" s="18"/>
      <c r="F55" s="18"/>
      <c r="G55" s="18"/>
    </row>
  </sheetData>
  <mergeCells count="4">
    <mergeCell ref="B23:G26"/>
    <mergeCell ref="B9:G12"/>
    <mergeCell ref="B14:G17"/>
    <mergeCell ref="B18:G2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Header>&amp;A</oddHead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topLeftCell="A31" workbookViewId="0">
      <selection activeCell="K8" sqref="K8"/>
    </sheetView>
  </sheetViews>
  <sheetFormatPr baseColWidth="10" defaultRowHeight="12.75" x14ac:dyDescent="0.2"/>
  <cols>
    <col min="1" max="1" width="3" customWidth="1"/>
    <col min="2" max="2" width="32.28515625" customWidth="1"/>
    <col min="3" max="3" width="12.28515625" style="1" bestFit="1" customWidth="1"/>
    <col min="6" max="6" width="13.42578125" customWidth="1"/>
    <col min="10" max="10" width="12.7109375" bestFit="1" customWidth="1"/>
  </cols>
  <sheetData>
    <row r="1" spans="1:10" ht="86.25" customHeight="1" x14ac:dyDescent="0.2">
      <c r="A1" s="52"/>
      <c r="B1" s="53"/>
      <c r="C1" s="54"/>
      <c r="D1" s="53"/>
      <c r="E1" s="53"/>
      <c r="F1" s="53"/>
      <c r="G1" s="55"/>
    </row>
    <row r="2" spans="1:10" ht="18.75" x14ac:dyDescent="0.3">
      <c r="A2" s="56"/>
      <c r="B2" s="27" t="s">
        <v>134</v>
      </c>
      <c r="C2" s="38"/>
      <c r="D2" s="25"/>
      <c r="E2" s="25"/>
      <c r="F2" s="25"/>
      <c r="G2" s="57"/>
    </row>
    <row r="3" spans="1:10" ht="18.75" x14ac:dyDescent="0.3">
      <c r="A3" s="56"/>
      <c r="B3" s="58"/>
      <c r="C3" s="38"/>
      <c r="D3" s="25"/>
      <c r="E3" s="25"/>
      <c r="F3" s="25"/>
      <c r="G3" s="57"/>
    </row>
    <row r="4" spans="1:10" ht="15.75" x14ac:dyDescent="0.25">
      <c r="A4" s="56"/>
      <c r="B4" s="59" t="s">
        <v>140</v>
      </c>
      <c r="C4" s="60"/>
      <c r="D4" s="61"/>
      <c r="E4" s="61"/>
      <c r="F4" s="61"/>
      <c r="G4" s="57"/>
    </row>
    <row r="5" spans="1:10" x14ac:dyDescent="0.2">
      <c r="A5" s="56"/>
      <c r="B5" s="25"/>
      <c r="C5" s="38"/>
      <c r="D5" s="25"/>
      <c r="E5" s="25"/>
      <c r="F5" s="25"/>
      <c r="G5" s="57"/>
    </row>
    <row r="6" spans="1:10" x14ac:dyDescent="0.2">
      <c r="A6" s="56"/>
      <c r="B6" s="62" t="s">
        <v>83</v>
      </c>
      <c r="C6" s="38"/>
      <c r="D6" s="25"/>
      <c r="E6" s="25"/>
      <c r="F6" s="25"/>
      <c r="G6" s="57"/>
    </row>
    <row r="7" spans="1:10" x14ac:dyDescent="0.2">
      <c r="A7" s="56"/>
      <c r="B7" s="50" t="s">
        <v>84</v>
      </c>
      <c r="C7" s="35">
        <v>0</v>
      </c>
      <c r="D7" s="25"/>
      <c r="E7" s="25"/>
      <c r="F7" s="25"/>
      <c r="G7" s="57"/>
      <c r="J7" s="2"/>
    </row>
    <row r="8" spans="1:10" x14ac:dyDescent="0.2">
      <c r="A8" s="56"/>
      <c r="B8" s="51" t="s">
        <v>85</v>
      </c>
      <c r="C8" s="35">
        <v>0</v>
      </c>
      <c r="D8" s="25"/>
      <c r="E8" s="25"/>
      <c r="F8" s="25"/>
      <c r="G8" s="57"/>
      <c r="J8" s="2"/>
    </row>
    <row r="9" spans="1:10" x14ac:dyDescent="0.2">
      <c r="A9" s="56"/>
      <c r="B9" s="34" t="s">
        <v>86</v>
      </c>
      <c r="C9" s="35" t="s">
        <v>88</v>
      </c>
      <c r="D9" s="25"/>
      <c r="E9" s="25"/>
      <c r="F9" s="25"/>
      <c r="G9" s="57"/>
      <c r="J9" s="2"/>
    </row>
    <row r="10" spans="1:10" x14ac:dyDescent="0.2">
      <c r="A10" s="56"/>
      <c r="B10" s="34" t="s">
        <v>87</v>
      </c>
      <c r="C10" s="36">
        <v>0.21</v>
      </c>
      <c r="D10" s="25"/>
      <c r="E10" s="25"/>
      <c r="F10" s="25"/>
      <c r="G10" s="57"/>
    </row>
    <row r="11" spans="1:10" x14ac:dyDescent="0.2">
      <c r="A11" s="56"/>
      <c r="B11" s="34" t="s">
        <v>137</v>
      </c>
      <c r="C11" s="35">
        <f>IF(C9="SI",C8,C8*(1+C10))</f>
        <v>0</v>
      </c>
      <c r="D11" s="25"/>
      <c r="E11" s="25"/>
      <c r="F11" s="25"/>
      <c r="G11" s="57"/>
    </row>
    <row r="12" spans="1:10" x14ac:dyDescent="0.2">
      <c r="A12" s="56"/>
      <c r="B12" s="34" t="s">
        <v>136</v>
      </c>
      <c r="C12" s="35">
        <f>+C7-C8</f>
        <v>0</v>
      </c>
      <c r="D12" s="36" t="str">
        <f>IFERROR(+C12/C7,"-")</f>
        <v>-</v>
      </c>
      <c r="E12" s="25"/>
      <c r="F12" s="25"/>
      <c r="G12" s="57"/>
      <c r="J12" s="1"/>
    </row>
    <row r="13" spans="1:10" x14ac:dyDescent="0.2">
      <c r="A13" s="56"/>
      <c r="B13" s="25"/>
      <c r="C13" s="38"/>
      <c r="D13" s="25"/>
      <c r="E13" s="25"/>
      <c r="F13" s="25"/>
      <c r="G13" s="57"/>
    </row>
    <row r="14" spans="1:10" x14ac:dyDescent="0.2">
      <c r="A14" s="56"/>
      <c r="B14" s="62" t="s">
        <v>89</v>
      </c>
      <c r="C14" s="38"/>
      <c r="D14" s="25"/>
      <c r="E14" s="25"/>
      <c r="F14" s="25"/>
      <c r="G14" s="57"/>
    </row>
    <row r="15" spans="1:10" x14ac:dyDescent="0.2">
      <c r="A15" s="56"/>
      <c r="B15" s="34" t="s">
        <v>133</v>
      </c>
      <c r="C15" s="37">
        <v>2015</v>
      </c>
      <c r="D15" s="38"/>
      <c r="E15" s="38"/>
      <c r="F15" s="25"/>
      <c r="G15" s="57"/>
    </row>
    <row r="16" spans="1:10" x14ac:dyDescent="0.2">
      <c r="A16" s="56"/>
      <c r="B16" s="34" t="s">
        <v>90</v>
      </c>
      <c r="C16" s="39">
        <v>0</v>
      </c>
      <c r="D16" s="38"/>
      <c r="E16" s="25"/>
      <c r="F16" s="25"/>
      <c r="G16" s="57"/>
    </row>
    <row r="17" spans="1:7" x14ac:dyDescent="0.2">
      <c r="A17" s="56"/>
      <c r="B17" s="34" t="s">
        <v>91</v>
      </c>
      <c r="C17" s="36">
        <v>0</v>
      </c>
      <c r="D17" s="38"/>
      <c r="E17" s="25"/>
      <c r="F17" s="25"/>
      <c r="G17" s="57"/>
    </row>
    <row r="18" spans="1:7" x14ac:dyDescent="0.2">
      <c r="A18" s="56"/>
      <c r="B18" s="34" t="s">
        <v>92</v>
      </c>
      <c r="C18" s="36">
        <v>0</v>
      </c>
      <c r="D18" s="25"/>
      <c r="E18" s="25"/>
      <c r="F18" s="25"/>
      <c r="G18" s="57"/>
    </row>
    <row r="19" spans="1:7" x14ac:dyDescent="0.2">
      <c r="A19" s="56"/>
      <c r="B19" s="63"/>
      <c r="C19" s="38"/>
      <c r="D19" s="64"/>
      <c r="E19" s="25"/>
      <c r="F19" s="25"/>
      <c r="G19" s="57"/>
    </row>
    <row r="20" spans="1:7" x14ac:dyDescent="0.2">
      <c r="A20" s="56"/>
      <c r="B20" s="62" t="s">
        <v>93</v>
      </c>
      <c r="C20" s="38"/>
      <c r="D20" s="25"/>
      <c r="E20" s="25"/>
      <c r="F20" s="25"/>
      <c r="G20" s="57"/>
    </row>
    <row r="21" spans="1:7" x14ac:dyDescent="0.2">
      <c r="A21" s="56"/>
      <c r="B21" s="25"/>
      <c r="C21" s="49">
        <f>+C15</f>
        <v>2015</v>
      </c>
      <c r="D21" s="49">
        <f>+C21+1</f>
        <v>2016</v>
      </c>
      <c r="E21" s="49">
        <f>+D21+1</f>
        <v>2017</v>
      </c>
      <c r="F21" s="25"/>
      <c r="G21" s="57"/>
    </row>
    <row r="22" spans="1:7" x14ac:dyDescent="0.2">
      <c r="A22" s="56"/>
      <c r="B22" s="34" t="s">
        <v>94</v>
      </c>
      <c r="C22" s="39">
        <v>0</v>
      </c>
      <c r="D22" s="39">
        <v>0</v>
      </c>
      <c r="E22" s="39">
        <v>0</v>
      </c>
      <c r="F22" s="25"/>
      <c r="G22" s="57"/>
    </row>
    <row r="23" spans="1:7" x14ac:dyDescent="0.2">
      <c r="A23" s="56"/>
      <c r="B23" s="34" t="s">
        <v>95</v>
      </c>
      <c r="C23" s="39">
        <v>0</v>
      </c>
      <c r="D23" s="39">
        <v>0</v>
      </c>
      <c r="E23" s="39">
        <v>0</v>
      </c>
      <c r="F23" s="25"/>
      <c r="G23" s="57"/>
    </row>
    <row r="24" spans="1:7" x14ac:dyDescent="0.2">
      <c r="A24" s="56"/>
      <c r="B24" s="34" t="s">
        <v>96</v>
      </c>
      <c r="C24" s="39">
        <v>0</v>
      </c>
      <c r="D24" s="39">
        <v>0</v>
      </c>
      <c r="E24" s="39">
        <v>0</v>
      </c>
      <c r="F24" s="25"/>
      <c r="G24" s="57"/>
    </row>
    <row r="25" spans="1:7" x14ac:dyDescent="0.2">
      <c r="A25" s="56"/>
      <c r="B25" s="34" t="s">
        <v>97</v>
      </c>
      <c r="C25" s="39">
        <v>0</v>
      </c>
      <c r="D25" s="39">
        <v>0</v>
      </c>
      <c r="E25" s="39">
        <v>0</v>
      </c>
      <c r="F25" s="25"/>
      <c r="G25" s="57"/>
    </row>
    <row r="26" spans="1:7" x14ac:dyDescent="0.2">
      <c r="A26" s="56"/>
      <c r="B26" s="25"/>
      <c r="C26" s="38"/>
      <c r="D26" s="38"/>
      <c r="E26" s="38"/>
      <c r="F26" s="25"/>
      <c r="G26" s="57"/>
    </row>
    <row r="27" spans="1:7" x14ac:dyDescent="0.2">
      <c r="A27" s="56"/>
      <c r="B27" s="25"/>
      <c r="C27" s="38"/>
      <c r="D27" s="38"/>
      <c r="E27" s="38"/>
      <c r="F27" s="25"/>
      <c r="G27" s="57"/>
    </row>
    <row r="28" spans="1:7" x14ac:dyDescent="0.2">
      <c r="A28" s="56"/>
      <c r="B28" s="62" t="s">
        <v>100</v>
      </c>
      <c r="C28" s="38"/>
      <c r="D28" s="38"/>
      <c r="E28" s="38"/>
      <c r="F28" s="42"/>
      <c r="G28" s="57"/>
    </row>
    <row r="29" spans="1:7" x14ac:dyDescent="0.2">
      <c r="A29" s="56"/>
      <c r="B29" s="25"/>
      <c r="C29" s="49">
        <f>+C15</f>
        <v>2015</v>
      </c>
      <c r="D29" s="49">
        <f>+C29+1</f>
        <v>2016</v>
      </c>
      <c r="E29" s="49">
        <f>+D29+1</f>
        <v>2017</v>
      </c>
      <c r="F29" s="49" t="s">
        <v>135</v>
      </c>
      <c r="G29" s="57"/>
    </row>
    <row r="30" spans="1:7" x14ac:dyDescent="0.2">
      <c r="A30" s="56"/>
      <c r="B30" s="34" t="s">
        <v>101</v>
      </c>
      <c r="C30" s="39">
        <v>0</v>
      </c>
      <c r="D30" s="39">
        <v>0</v>
      </c>
      <c r="E30" s="39">
        <v>0</v>
      </c>
      <c r="F30" s="41" t="s">
        <v>4</v>
      </c>
      <c r="G30" s="57"/>
    </row>
    <row r="31" spans="1:7" x14ac:dyDescent="0.2">
      <c r="A31" s="56"/>
      <c r="B31" s="34" t="s">
        <v>102</v>
      </c>
      <c r="C31" s="39">
        <v>0</v>
      </c>
      <c r="D31" s="39">
        <v>0</v>
      </c>
      <c r="E31" s="39">
        <v>0</v>
      </c>
      <c r="F31" s="41" t="s">
        <v>127</v>
      </c>
      <c r="G31" s="57"/>
    </row>
    <row r="32" spans="1:7" x14ac:dyDescent="0.2">
      <c r="A32" s="56"/>
      <c r="B32" s="34" t="s">
        <v>103</v>
      </c>
      <c r="C32" s="39">
        <v>0</v>
      </c>
      <c r="D32" s="39">
        <v>0</v>
      </c>
      <c r="E32" s="39">
        <v>0</v>
      </c>
      <c r="F32" s="41" t="s">
        <v>127</v>
      </c>
      <c r="G32" s="57"/>
    </row>
    <row r="33" spans="1:7" x14ac:dyDescent="0.2">
      <c r="A33" s="56"/>
      <c r="B33" s="34" t="s">
        <v>104</v>
      </c>
      <c r="C33" s="39">
        <v>0</v>
      </c>
      <c r="D33" s="39">
        <v>0</v>
      </c>
      <c r="E33" s="39">
        <v>0</v>
      </c>
      <c r="F33" s="41" t="s">
        <v>127</v>
      </c>
      <c r="G33" s="57"/>
    </row>
    <row r="34" spans="1:7" x14ac:dyDescent="0.2">
      <c r="A34" s="56"/>
      <c r="B34" s="34" t="s">
        <v>105</v>
      </c>
      <c r="C34" s="39">
        <v>0</v>
      </c>
      <c r="D34" s="39">
        <v>0</v>
      </c>
      <c r="E34" s="39">
        <v>0</v>
      </c>
      <c r="F34" s="41" t="s">
        <v>4</v>
      </c>
      <c r="G34" s="57"/>
    </row>
    <row r="35" spans="1:7" x14ac:dyDescent="0.2">
      <c r="A35" s="56"/>
      <c r="B35" s="34" t="s">
        <v>106</v>
      </c>
      <c r="C35" s="39">
        <v>0</v>
      </c>
      <c r="D35" s="39">
        <v>0</v>
      </c>
      <c r="E35" s="39">
        <v>0</v>
      </c>
      <c r="F35" s="41" t="s">
        <v>4</v>
      </c>
      <c r="G35" s="57"/>
    </row>
    <row r="36" spans="1:7" x14ac:dyDescent="0.2">
      <c r="A36" s="56"/>
      <c r="B36" s="34" t="s">
        <v>107</v>
      </c>
      <c r="C36" s="39">
        <v>0</v>
      </c>
      <c r="D36" s="39">
        <v>0</v>
      </c>
      <c r="E36" s="39">
        <v>0</v>
      </c>
      <c r="F36" s="41" t="s">
        <v>127</v>
      </c>
      <c r="G36" s="57"/>
    </row>
    <row r="37" spans="1:7" x14ac:dyDescent="0.2">
      <c r="A37" s="56"/>
      <c r="B37" s="34" t="s">
        <v>108</v>
      </c>
      <c r="C37" s="39">
        <v>0</v>
      </c>
      <c r="D37" s="39">
        <v>0</v>
      </c>
      <c r="E37" s="39">
        <v>0</v>
      </c>
      <c r="F37" s="41" t="s">
        <v>4</v>
      </c>
      <c r="G37" s="57"/>
    </row>
    <row r="38" spans="1:7" x14ac:dyDescent="0.2">
      <c r="A38" s="56"/>
      <c r="B38" s="34" t="s">
        <v>112</v>
      </c>
      <c r="C38" s="39">
        <v>0</v>
      </c>
      <c r="D38" s="39">
        <v>0</v>
      </c>
      <c r="E38" s="39">
        <v>0</v>
      </c>
      <c r="F38" s="41" t="s">
        <v>4</v>
      </c>
      <c r="G38" s="57"/>
    </row>
    <row r="39" spans="1:7" x14ac:dyDescent="0.2">
      <c r="A39" s="56"/>
      <c r="B39" s="65"/>
      <c r="C39" s="38"/>
      <c r="D39" s="25"/>
      <c r="E39" s="25"/>
      <c r="F39" s="25"/>
      <c r="G39" s="57"/>
    </row>
    <row r="40" spans="1:7" x14ac:dyDescent="0.2">
      <c r="A40" s="56"/>
      <c r="B40" s="65"/>
      <c r="C40" s="38"/>
      <c r="D40" s="25"/>
      <c r="E40" s="25"/>
      <c r="F40" s="25"/>
      <c r="G40" s="57"/>
    </row>
    <row r="41" spans="1:7" ht="15.75" x14ac:dyDescent="0.25">
      <c r="A41" s="56"/>
      <c r="B41" s="59" t="s">
        <v>141</v>
      </c>
      <c r="C41" s="38"/>
      <c r="D41" s="38"/>
      <c r="E41" s="38"/>
      <c r="F41" s="25"/>
      <c r="G41" s="57"/>
    </row>
    <row r="42" spans="1:7" x14ac:dyDescent="0.2">
      <c r="A42" s="56"/>
      <c r="B42" s="61"/>
      <c r="C42" s="38"/>
      <c r="D42" s="38"/>
      <c r="E42" s="38"/>
      <c r="F42" s="25"/>
      <c r="G42" s="57"/>
    </row>
    <row r="43" spans="1:7" x14ac:dyDescent="0.2">
      <c r="A43" s="56"/>
      <c r="B43" s="25"/>
      <c r="C43" s="38"/>
      <c r="D43" s="38"/>
      <c r="E43" s="38"/>
      <c r="F43" s="25"/>
      <c r="G43" s="57"/>
    </row>
    <row r="44" spans="1:7" x14ac:dyDescent="0.2">
      <c r="A44" s="56"/>
      <c r="B44" s="66" t="s">
        <v>113</v>
      </c>
      <c r="C44" s="42"/>
      <c r="D44" s="42"/>
      <c r="E44" s="38"/>
      <c r="F44" s="25"/>
      <c r="G44" s="57"/>
    </row>
    <row r="45" spans="1:7" x14ac:dyDescent="0.2">
      <c r="A45" s="56"/>
      <c r="B45" s="25"/>
      <c r="C45" s="40" t="s">
        <v>138</v>
      </c>
      <c r="D45" s="40" t="s">
        <v>139</v>
      </c>
      <c r="E45" s="38"/>
      <c r="F45" s="25"/>
      <c r="G45" s="57"/>
    </row>
    <row r="46" spans="1:7" x14ac:dyDescent="0.2">
      <c r="A46" s="56"/>
      <c r="B46" s="34" t="s">
        <v>142</v>
      </c>
      <c r="C46" s="39">
        <v>0</v>
      </c>
      <c r="D46" s="41">
        <v>3</v>
      </c>
      <c r="E46" s="38"/>
      <c r="F46" s="25"/>
      <c r="G46" s="57"/>
    </row>
    <row r="47" spans="1:7" x14ac:dyDescent="0.2">
      <c r="A47" s="56"/>
      <c r="B47" s="34" t="s">
        <v>143</v>
      </c>
      <c r="C47" s="39">
        <v>0</v>
      </c>
      <c r="D47" s="41">
        <v>3</v>
      </c>
      <c r="E47" s="25"/>
      <c r="F47" s="25"/>
      <c r="G47" s="57"/>
    </row>
    <row r="48" spans="1:7" x14ac:dyDescent="0.2">
      <c r="A48" s="56"/>
      <c r="B48" s="34" t="s">
        <v>144</v>
      </c>
      <c r="C48" s="39">
        <v>0</v>
      </c>
      <c r="D48" s="41">
        <v>3</v>
      </c>
      <c r="E48" s="25"/>
      <c r="F48" s="25"/>
      <c r="G48" s="57"/>
    </row>
    <row r="49" spans="1:7" x14ac:dyDescent="0.2">
      <c r="A49" s="56"/>
      <c r="B49" s="34" t="s">
        <v>145</v>
      </c>
      <c r="C49" s="39">
        <v>0</v>
      </c>
      <c r="D49" s="41">
        <v>3</v>
      </c>
      <c r="E49" s="25"/>
      <c r="F49" s="25"/>
      <c r="G49" s="57"/>
    </row>
    <row r="50" spans="1:7" x14ac:dyDescent="0.2">
      <c r="A50" s="56"/>
      <c r="B50" s="34" t="s">
        <v>146</v>
      </c>
      <c r="C50" s="39">
        <v>0</v>
      </c>
      <c r="D50" s="41">
        <v>3</v>
      </c>
      <c r="E50" s="25"/>
      <c r="F50" s="25"/>
      <c r="G50" s="57"/>
    </row>
    <row r="51" spans="1:7" x14ac:dyDescent="0.2">
      <c r="A51" s="56"/>
      <c r="B51" s="34" t="s">
        <v>147</v>
      </c>
      <c r="C51" s="39">
        <v>0</v>
      </c>
      <c r="D51" s="41">
        <v>3</v>
      </c>
      <c r="E51" s="25"/>
      <c r="F51" s="25"/>
      <c r="G51" s="57"/>
    </row>
    <row r="52" spans="1:7" x14ac:dyDescent="0.2">
      <c r="A52" s="56"/>
      <c r="B52" s="34" t="s">
        <v>148</v>
      </c>
      <c r="C52" s="39">
        <v>0</v>
      </c>
      <c r="D52" s="41">
        <v>3</v>
      </c>
      <c r="E52" s="25"/>
      <c r="F52" s="25"/>
      <c r="G52" s="57"/>
    </row>
    <row r="53" spans="1:7" x14ac:dyDescent="0.2">
      <c r="A53" s="56"/>
      <c r="B53" s="48" t="s">
        <v>99</v>
      </c>
      <c r="C53" s="43">
        <f>SUM(C46:C52)</f>
        <v>0</v>
      </c>
      <c r="D53" s="44"/>
      <c r="E53" s="25"/>
      <c r="F53" s="25"/>
      <c r="G53" s="57"/>
    </row>
    <row r="54" spans="1:7" x14ac:dyDescent="0.2">
      <c r="A54" s="56"/>
      <c r="B54" s="67"/>
      <c r="C54" s="38"/>
      <c r="D54" s="25"/>
      <c r="E54" s="25"/>
      <c r="F54" s="25"/>
      <c r="G54" s="57"/>
    </row>
    <row r="55" spans="1:7" x14ac:dyDescent="0.2">
      <c r="A55" s="56"/>
      <c r="B55" s="25"/>
      <c r="C55" s="38"/>
      <c r="D55" s="25"/>
      <c r="E55" s="25"/>
      <c r="F55" s="25"/>
      <c r="G55" s="57"/>
    </row>
    <row r="56" spans="1:7" x14ac:dyDescent="0.2">
      <c r="A56" s="56"/>
      <c r="B56" s="25"/>
      <c r="C56" s="38"/>
      <c r="D56" s="25"/>
      <c r="E56" s="25"/>
      <c r="F56" s="25"/>
      <c r="G56" s="57"/>
    </row>
    <row r="57" spans="1:7" x14ac:dyDescent="0.2">
      <c r="A57" s="56"/>
      <c r="B57" s="62" t="s">
        <v>114</v>
      </c>
      <c r="C57" s="42"/>
      <c r="D57" s="42"/>
      <c r="E57" s="25"/>
      <c r="F57" s="25"/>
      <c r="G57" s="57"/>
    </row>
    <row r="58" spans="1:7" ht="15" x14ac:dyDescent="0.25">
      <c r="A58" s="56"/>
      <c r="B58" s="33"/>
      <c r="C58" s="49" t="s">
        <v>138</v>
      </c>
      <c r="D58" s="49" t="s">
        <v>139</v>
      </c>
      <c r="E58" s="25"/>
      <c r="F58" s="25"/>
      <c r="G58" s="57"/>
    </row>
    <row r="59" spans="1:7" x14ac:dyDescent="0.2">
      <c r="A59" s="56"/>
      <c r="B59" s="34" t="s">
        <v>149</v>
      </c>
      <c r="C59" s="39">
        <v>0</v>
      </c>
      <c r="D59" s="41">
        <v>3</v>
      </c>
      <c r="E59" s="25"/>
      <c r="F59" s="25"/>
      <c r="G59" s="57"/>
    </row>
    <row r="60" spans="1:7" x14ac:dyDescent="0.2">
      <c r="A60" s="56"/>
      <c r="B60" s="34" t="s">
        <v>150</v>
      </c>
      <c r="C60" s="39">
        <v>0</v>
      </c>
      <c r="D60" s="41">
        <v>3</v>
      </c>
      <c r="E60" s="25"/>
      <c r="F60" s="25"/>
      <c r="G60" s="57"/>
    </row>
    <row r="61" spans="1:7" x14ac:dyDescent="0.2">
      <c r="A61" s="56"/>
      <c r="B61" s="34" t="s">
        <v>151</v>
      </c>
      <c r="C61" s="39">
        <v>0</v>
      </c>
      <c r="D61" s="41">
        <v>3</v>
      </c>
      <c r="E61" s="25"/>
      <c r="F61" s="38"/>
      <c r="G61" s="68"/>
    </row>
    <row r="62" spans="1:7" x14ac:dyDescent="0.2">
      <c r="A62" s="56"/>
      <c r="B62" s="34" t="s">
        <v>152</v>
      </c>
      <c r="C62" s="39">
        <v>0</v>
      </c>
      <c r="D62" s="41">
        <v>3</v>
      </c>
      <c r="E62" s="25"/>
      <c r="F62" s="25"/>
      <c r="G62" s="57"/>
    </row>
    <row r="63" spans="1:7" x14ac:dyDescent="0.2">
      <c r="A63" s="56"/>
      <c r="B63" s="34" t="s">
        <v>153</v>
      </c>
      <c r="C63" s="39">
        <v>0</v>
      </c>
      <c r="D63" s="41">
        <v>3</v>
      </c>
      <c r="E63" s="25"/>
      <c r="F63" s="38"/>
      <c r="G63" s="68"/>
    </row>
    <row r="64" spans="1:7" x14ac:dyDescent="0.2">
      <c r="A64" s="56"/>
      <c r="B64" s="34" t="s">
        <v>154</v>
      </c>
      <c r="C64" s="39">
        <v>0</v>
      </c>
      <c r="D64" s="41">
        <v>3</v>
      </c>
      <c r="E64" s="25"/>
      <c r="F64" s="25"/>
      <c r="G64" s="57"/>
    </row>
    <row r="65" spans="1:7" x14ac:dyDescent="0.2">
      <c r="A65" s="56"/>
      <c r="B65" s="34" t="s">
        <v>155</v>
      </c>
      <c r="C65" s="39">
        <v>0</v>
      </c>
      <c r="D65" s="41">
        <v>3</v>
      </c>
      <c r="E65" s="25"/>
      <c r="F65" s="38"/>
      <c r="G65" s="57"/>
    </row>
    <row r="66" spans="1:7" x14ac:dyDescent="0.2">
      <c r="A66" s="56"/>
      <c r="B66" s="48" t="s">
        <v>99</v>
      </c>
      <c r="C66" s="43">
        <f>SUM(C59:C65)</f>
        <v>0</v>
      </c>
      <c r="D66" s="44"/>
      <c r="E66" s="25"/>
      <c r="F66" s="25"/>
      <c r="G66" s="57"/>
    </row>
    <row r="67" spans="1:7" x14ac:dyDescent="0.2">
      <c r="A67" s="56"/>
      <c r="B67" s="25"/>
      <c r="C67" s="38"/>
      <c r="D67" s="25"/>
      <c r="E67" s="25"/>
      <c r="F67" s="38"/>
      <c r="G67" s="57"/>
    </row>
    <row r="68" spans="1:7" x14ac:dyDescent="0.2">
      <c r="A68" s="56"/>
      <c r="B68" s="25"/>
      <c r="C68" s="38"/>
      <c r="D68" s="25"/>
      <c r="E68" s="25"/>
      <c r="F68" s="38"/>
      <c r="G68" s="57"/>
    </row>
    <row r="69" spans="1:7" x14ac:dyDescent="0.2">
      <c r="A69" s="56"/>
      <c r="B69" s="62" t="s">
        <v>13</v>
      </c>
      <c r="C69" s="38"/>
      <c r="D69" s="25"/>
      <c r="E69" s="25"/>
      <c r="F69" s="38"/>
      <c r="G69" s="57"/>
    </row>
    <row r="70" spans="1:7" x14ac:dyDescent="0.2">
      <c r="A70" s="56"/>
      <c r="B70" s="34" t="s">
        <v>115</v>
      </c>
      <c r="C70" s="39">
        <v>0</v>
      </c>
      <c r="D70" s="25"/>
      <c r="E70" s="25"/>
      <c r="F70" s="38"/>
      <c r="G70" s="57"/>
    </row>
    <row r="71" spans="1:7" x14ac:dyDescent="0.2">
      <c r="A71" s="56"/>
      <c r="B71" s="34" t="s">
        <v>108</v>
      </c>
      <c r="C71" s="39">
        <v>0</v>
      </c>
      <c r="D71" s="25"/>
      <c r="E71" s="25"/>
      <c r="F71" s="38"/>
      <c r="G71" s="57"/>
    </row>
    <row r="72" spans="1:7" x14ac:dyDescent="0.2">
      <c r="A72" s="56"/>
      <c r="B72" s="48" t="s">
        <v>21</v>
      </c>
      <c r="C72" s="44">
        <f>+C71+C70</f>
        <v>0</v>
      </c>
      <c r="D72" s="25"/>
      <c r="E72" s="25"/>
      <c r="F72" s="38"/>
      <c r="G72" s="57"/>
    </row>
    <row r="73" spans="1:7" x14ac:dyDescent="0.2">
      <c r="A73" s="56"/>
      <c r="B73" s="25"/>
      <c r="C73" s="25"/>
      <c r="D73" s="25"/>
      <c r="E73" s="25"/>
      <c r="F73" s="38"/>
      <c r="G73" s="57"/>
    </row>
    <row r="74" spans="1:7" x14ac:dyDescent="0.2">
      <c r="A74" s="56"/>
      <c r="B74" s="25"/>
      <c r="C74" s="38"/>
      <c r="D74" s="25"/>
      <c r="E74" s="25"/>
      <c r="F74" s="25"/>
      <c r="G74" s="57"/>
    </row>
    <row r="75" spans="1:7" x14ac:dyDescent="0.2">
      <c r="A75" s="56"/>
      <c r="B75" s="62" t="s">
        <v>14</v>
      </c>
      <c r="C75" s="38"/>
      <c r="D75" s="25"/>
      <c r="E75" s="25"/>
      <c r="F75" s="25"/>
      <c r="G75" s="57"/>
    </row>
    <row r="76" spans="1:7" x14ac:dyDescent="0.2">
      <c r="A76" s="56"/>
      <c r="B76" s="34" t="s">
        <v>15</v>
      </c>
      <c r="C76" s="39">
        <v>0</v>
      </c>
      <c r="D76" s="28"/>
      <c r="E76" s="25"/>
      <c r="F76" s="25"/>
      <c r="G76" s="57"/>
    </row>
    <row r="77" spans="1:7" x14ac:dyDescent="0.2">
      <c r="A77" s="56"/>
      <c r="B77" s="34" t="s">
        <v>205</v>
      </c>
      <c r="C77" s="45" t="str">
        <f>IFERROR((C76/(C16*(1-D12))*360),"-")</f>
        <v>-</v>
      </c>
      <c r="D77" s="28"/>
      <c r="E77" s="25"/>
      <c r="F77" s="25"/>
      <c r="G77" s="57"/>
    </row>
    <row r="78" spans="1:7" x14ac:dyDescent="0.2">
      <c r="A78" s="56"/>
      <c r="B78" s="153" t="str">
        <f>IFERROR("Las ventas que Vd. indica representan " &amp; TEXT(C76/(C16*(1-D12))*360,0) &amp; " dias de venta. En próximos ejercicios mantendremos esta proporción.","")</f>
        <v/>
      </c>
      <c r="C78" s="153"/>
      <c r="D78" s="153"/>
      <c r="E78" s="25"/>
      <c r="F78" s="38"/>
      <c r="G78" s="57"/>
    </row>
    <row r="79" spans="1:7" x14ac:dyDescent="0.2">
      <c r="A79" s="56"/>
      <c r="B79" s="153"/>
      <c r="C79" s="153"/>
      <c r="D79" s="153"/>
      <c r="E79" s="25"/>
      <c r="F79" s="38"/>
      <c r="G79" s="57"/>
    </row>
    <row r="80" spans="1:7" x14ac:dyDescent="0.2">
      <c r="A80" s="56"/>
      <c r="B80" s="67"/>
      <c r="C80" s="38"/>
      <c r="D80" s="25"/>
      <c r="E80" s="25"/>
      <c r="F80" s="38"/>
      <c r="G80" s="57"/>
    </row>
    <row r="81" spans="1:8" x14ac:dyDescent="0.2">
      <c r="A81" s="56"/>
      <c r="B81" s="65"/>
      <c r="C81" s="38"/>
      <c r="D81" s="25"/>
      <c r="E81" s="25"/>
      <c r="F81" s="38"/>
      <c r="G81" s="68"/>
    </row>
    <row r="82" spans="1:8" x14ac:dyDescent="0.2">
      <c r="A82" s="56"/>
      <c r="B82" s="62" t="s">
        <v>180</v>
      </c>
      <c r="C82" s="38"/>
      <c r="D82" s="25"/>
      <c r="E82" s="25"/>
      <c r="F82" s="38"/>
      <c r="G82" s="68"/>
      <c r="H82" s="1"/>
    </row>
    <row r="83" spans="1:8" x14ac:dyDescent="0.2">
      <c r="A83" s="56"/>
      <c r="B83" s="34" t="s">
        <v>117</v>
      </c>
      <c r="C83" s="36">
        <v>0.21</v>
      </c>
      <c r="D83" s="25"/>
      <c r="E83" s="25"/>
      <c r="F83" s="25"/>
      <c r="G83" s="57"/>
    </row>
    <row r="84" spans="1:8" x14ac:dyDescent="0.2">
      <c r="A84" s="56"/>
      <c r="B84" s="34" t="s">
        <v>118</v>
      </c>
      <c r="C84" s="35" t="s">
        <v>88</v>
      </c>
      <c r="D84" s="25"/>
      <c r="E84" s="25"/>
      <c r="F84" s="25"/>
      <c r="G84" s="57"/>
    </row>
    <row r="85" spans="1:8" x14ac:dyDescent="0.2">
      <c r="A85" s="56"/>
      <c r="B85" s="25"/>
      <c r="C85" s="46"/>
      <c r="D85" s="25"/>
      <c r="E85" s="25"/>
      <c r="F85" s="25"/>
      <c r="G85" s="57"/>
    </row>
    <row r="86" spans="1:8" x14ac:dyDescent="0.2">
      <c r="A86" s="56"/>
      <c r="B86" s="25"/>
      <c r="C86" s="38"/>
      <c r="D86" s="25"/>
      <c r="E86" s="25"/>
      <c r="F86" s="25"/>
      <c r="G86" s="57"/>
    </row>
    <row r="87" spans="1:8" x14ac:dyDescent="0.2">
      <c r="A87" s="56"/>
      <c r="B87" s="62" t="s">
        <v>181</v>
      </c>
      <c r="C87" s="38"/>
      <c r="D87" s="25"/>
      <c r="E87" s="25"/>
      <c r="F87" s="25"/>
      <c r="G87" s="57"/>
    </row>
    <row r="88" spans="1:8" x14ac:dyDescent="0.2">
      <c r="A88" s="56"/>
      <c r="B88" s="25"/>
      <c r="C88" s="49" t="s">
        <v>120</v>
      </c>
      <c r="D88" s="25"/>
      <c r="E88" s="25"/>
      <c r="F88" s="25"/>
      <c r="G88" s="57"/>
    </row>
    <row r="89" spans="1:8" x14ac:dyDescent="0.2">
      <c r="A89" s="56"/>
      <c r="B89" s="34" t="s">
        <v>119</v>
      </c>
      <c r="C89" s="39">
        <v>0</v>
      </c>
      <c r="D89" s="25"/>
      <c r="E89" s="25"/>
      <c r="F89" s="25"/>
      <c r="G89" s="57"/>
    </row>
    <row r="90" spans="1:8" x14ac:dyDescent="0.2">
      <c r="A90" s="56"/>
      <c r="B90" s="34" t="s">
        <v>121</v>
      </c>
      <c r="C90" s="39">
        <v>0</v>
      </c>
      <c r="D90" s="25"/>
      <c r="E90" s="25"/>
      <c r="F90" s="25"/>
      <c r="G90" s="57"/>
    </row>
    <row r="91" spans="1:8" x14ac:dyDescent="0.2">
      <c r="A91" s="56"/>
      <c r="B91" s="34" t="s">
        <v>122</v>
      </c>
      <c r="C91" s="39">
        <v>0</v>
      </c>
      <c r="D91" s="25"/>
      <c r="E91" s="25"/>
      <c r="F91" s="25"/>
      <c r="G91" s="57"/>
    </row>
    <row r="92" spans="1:8" x14ac:dyDescent="0.2">
      <c r="A92" s="56"/>
      <c r="B92" s="34" t="s">
        <v>123</v>
      </c>
      <c r="C92" s="39">
        <v>0</v>
      </c>
      <c r="D92" s="25"/>
      <c r="E92" s="25"/>
      <c r="F92" s="25"/>
      <c r="G92" s="57"/>
    </row>
    <row r="93" spans="1:8" x14ac:dyDescent="0.2">
      <c r="A93" s="56"/>
      <c r="B93" s="48" t="s">
        <v>124</v>
      </c>
      <c r="C93" s="43">
        <f>SUM(C89:C92)</f>
        <v>0</v>
      </c>
      <c r="D93" s="25"/>
      <c r="E93" s="25"/>
      <c r="F93" s="25"/>
      <c r="G93" s="57"/>
    </row>
    <row r="94" spans="1:8" x14ac:dyDescent="0.2">
      <c r="A94" s="56"/>
      <c r="B94" s="25"/>
      <c r="C94" s="38"/>
      <c r="D94" s="25"/>
      <c r="E94" s="25"/>
      <c r="F94" s="25"/>
      <c r="G94" s="57"/>
    </row>
    <row r="95" spans="1:8" x14ac:dyDescent="0.2">
      <c r="A95" s="56"/>
      <c r="B95" s="153" t="str">
        <f>"Total financiación debe ser igual al total de la inversion. El total inversión es " &amp;TEXT('Inversion Inicial'!C44,"#") &amp;" euros" &amp;IF(C93='Inversion Inicial'!C44," con lo que las inversiones están cubiertas en su totalidad."," por lo que debe revisar la financiación.")</f>
        <v>Total financiación debe ser igual al total de la inversion. El total inversión es  euros con lo que las inversiones están cubiertas en su totalidad.</v>
      </c>
      <c r="C95" s="153"/>
      <c r="D95" s="153"/>
      <c r="E95" s="25"/>
      <c r="F95" s="25"/>
      <c r="G95" s="57"/>
    </row>
    <row r="96" spans="1:8" ht="26.25" customHeight="1" x14ac:dyDescent="0.2">
      <c r="A96" s="56"/>
      <c r="B96" s="153"/>
      <c r="C96" s="153"/>
      <c r="D96" s="153"/>
      <c r="E96" s="25"/>
      <c r="F96" s="25"/>
      <c r="G96" s="57"/>
    </row>
    <row r="97" spans="1:7" x14ac:dyDescent="0.2">
      <c r="A97" s="56"/>
      <c r="B97" s="25"/>
      <c r="C97" s="38"/>
      <c r="D97" s="25"/>
      <c r="E97" s="25"/>
      <c r="F97" s="25"/>
      <c r="G97" s="57"/>
    </row>
    <row r="98" spans="1:7" x14ac:dyDescent="0.2">
      <c r="A98" s="56"/>
      <c r="B98" s="25"/>
      <c r="C98" s="38"/>
      <c r="D98" s="25"/>
      <c r="E98" s="25"/>
      <c r="F98" s="25"/>
      <c r="G98" s="57"/>
    </row>
    <row r="99" spans="1:7" x14ac:dyDescent="0.2">
      <c r="A99" s="56"/>
      <c r="B99" s="62" t="s">
        <v>182</v>
      </c>
      <c r="C99" s="25"/>
      <c r="D99" s="25"/>
      <c r="E99" s="25"/>
      <c r="F99" s="25"/>
      <c r="G99" s="57"/>
    </row>
    <row r="100" spans="1:7" x14ac:dyDescent="0.2">
      <c r="A100" s="56"/>
      <c r="B100" s="66"/>
      <c r="C100" s="49" t="s">
        <v>170</v>
      </c>
      <c r="D100" s="25"/>
      <c r="E100" s="25"/>
      <c r="F100" s="25"/>
      <c r="G100" s="57"/>
    </row>
    <row r="101" spans="1:7" x14ac:dyDescent="0.2">
      <c r="A101" s="56"/>
      <c r="B101" s="34" t="s">
        <v>131</v>
      </c>
      <c r="C101" s="47">
        <v>5</v>
      </c>
      <c r="D101" s="25"/>
      <c r="E101" s="25"/>
      <c r="F101" s="25"/>
      <c r="G101" s="57"/>
    </row>
    <row r="102" spans="1:7" x14ac:dyDescent="0.2">
      <c r="A102" s="56"/>
      <c r="B102" s="34" t="s">
        <v>132</v>
      </c>
      <c r="C102" s="36">
        <v>0.05</v>
      </c>
      <c r="D102" s="25"/>
      <c r="E102" s="25"/>
      <c r="F102" s="25"/>
      <c r="G102" s="57"/>
    </row>
    <row r="103" spans="1:7" x14ac:dyDescent="0.2">
      <c r="A103" s="56"/>
      <c r="B103" s="25"/>
      <c r="C103" s="38"/>
      <c r="D103" s="25"/>
      <c r="E103" s="25"/>
      <c r="F103" s="25"/>
      <c r="G103" s="57"/>
    </row>
    <row r="104" spans="1:7" x14ac:dyDescent="0.2">
      <c r="A104" s="56"/>
      <c r="B104" s="25"/>
      <c r="C104" s="38"/>
      <c r="D104" s="25"/>
      <c r="E104" s="25"/>
      <c r="F104" s="25"/>
      <c r="G104" s="57"/>
    </row>
    <row r="105" spans="1:7" x14ac:dyDescent="0.2">
      <c r="A105" s="56"/>
      <c r="B105" s="62" t="s">
        <v>108</v>
      </c>
      <c r="C105" s="38"/>
      <c r="D105" s="25"/>
      <c r="E105" s="25"/>
      <c r="F105" s="25"/>
      <c r="G105" s="57"/>
    </row>
    <row r="106" spans="1:7" x14ac:dyDescent="0.2">
      <c r="A106" s="56"/>
      <c r="B106" s="66"/>
      <c r="C106" s="49" t="s">
        <v>185</v>
      </c>
      <c r="D106" s="25"/>
      <c r="E106" s="25"/>
      <c r="F106" s="25"/>
      <c r="G106" s="57"/>
    </row>
    <row r="107" spans="1:7" x14ac:dyDescent="0.2">
      <c r="A107" s="56"/>
      <c r="B107" s="34" t="s">
        <v>183</v>
      </c>
      <c r="C107" s="47">
        <v>60</v>
      </c>
      <c r="D107" s="25"/>
      <c r="E107" s="25"/>
      <c r="F107" s="25"/>
      <c r="G107" s="57"/>
    </row>
    <row r="108" spans="1:7" x14ac:dyDescent="0.2">
      <c r="A108" s="56"/>
      <c r="B108" s="34" t="s">
        <v>184</v>
      </c>
      <c r="C108" s="47">
        <v>60</v>
      </c>
      <c r="D108" s="25"/>
      <c r="E108" s="25"/>
      <c r="F108" s="25"/>
      <c r="G108" s="57"/>
    </row>
    <row r="109" spans="1:7" x14ac:dyDescent="0.2">
      <c r="A109" s="56"/>
      <c r="B109" s="25"/>
      <c r="C109" s="38"/>
      <c r="D109" s="25"/>
      <c r="E109" s="25"/>
      <c r="F109" s="25"/>
      <c r="G109" s="57"/>
    </row>
    <row r="110" spans="1:7" ht="13.5" thickBot="1" x14ac:dyDescent="0.25">
      <c r="A110" s="69"/>
      <c r="B110" s="70"/>
      <c r="C110" s="71"/>
      <c r="D110" s="70"/>
      <c r="E110" s="70"/>
      <c r="F110" s="70"/>
      <c r="G110" s="72"/>
    </row>
  </sheetData>
  <mergeCells count="2">
    <mergeCell ref="B78:D79"/>
    <mergeCell ref="B95:D96"/>
  </mergeCells>
  <phoneticPr fontId="2" type="noConversion"/>
  <pageMargins left="0.74" right="0.75" top="1" bottom="1" header="0.511811024" footer="0.511811024"/>
  <pageSetup paperSize="9" orientation="portrait" horizontalDpi="300" verticalDpi="300" r:id="rId1"/>
  <headerFooter alignWithMargins="0">
    <oddHeader>&amp;A</oddHead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opLeftCell="A13" workbookViewId="0">
      <selection activeCell="G6" sqref="G6"/>
    </sheetView>
  </sheetViews>
  <sheetFormatPr baseColWidth="10" defaultRowHeight="12.75" x14ac:dyDescent="0.2"/>
  <cols>
    <col min="1" max="1" width="5" style="1" customWidth="1"/>
    <col min="2" max="2" width="28.7109375" style="1" customWidth="1"/>
    <col min="3" max="5" width="11.42578125" style="1"/>
    <col min="6" max="6" width="3.5703125" style="1" customWidth="1"/>
    <col min="7" max="8" width="11.42578125" style="1"/>
    <col min="9" max="9" width="13.42578125" style="1" customWidth="1"/>
    <col min="10" max="16384" width="11.42578125" style="1"/>
  </cols>
  <sheetData>
    <row r="1" spans="1:8" ht="30.75" customHeight="1" x14ac:dyDescent="0.2">
      <c r="A1" s="84"/>
      <c r="B1" s="85"/>
      <c r="C1" s="85"/>
      <c r="D1" s="85"/>
      <c r="E1" s="85"/>
      <c r="F1" s="85"/>
      <c r="G1" s="85"/>
      <c r="H1" s="86"/>
    </row>
    <row r="2" spans="1:8" ht="47.25" customHeight="1" x14ac:dyDescent="0.2">
      <c r="A2" s="87"/>
      <c r="B2" s="38"/>
      <c r="C2" s="38"/>
      <c r="D2" s="38"/>
      <c r="E2" s="38"/>
      <c r="F2" s="38"/>
      <c r="G2" s="38"/>
      <c r="H2" s="88"/>
    </row>
    <row r="3" spans="1:8" ht="18.75" x14ac:dyDescent="0.3">
      <c r="A3" s="87"/>
      <c r="B3" s="27" t="s">
        <v>159</v>
      </c>
      <c r="C3" s="38"/>
      <c r="D3" s="38"/>
      <c r="E3" s="38"/>
      <c r="F3" s="38"/>
      <c r="G3" s="38"/>
      <c r="H3" s="88"/>
    </row>
    <row r="4" spans="1:8" x14ac:dyDescent="0.2">
      <c r="A4" s="87"/>
      <c r="B4" s="38"/>
      <c r="C4" s="38"/>
      <c r="D4" s="38"/>
      <c r="E4" s="38"/>
      <c r="F4" s="38"/>
      <c r="G4" s="38"/>
      <c r="H4" s="88"/>
    </row>
    <row r="5" spans="1:8" x14ac:dyDescent="0.2">
      <c r="A5" s="87"/>
      <c r="B5" s="89"/>
      <c r="C5" s="79">
        <f>+DATOS!C15</f>
        <v>2015</v>
      </c>
      <c r="D5" s="79">
        <f>+C5+1</f>
        <v>2016</v>
      </c>
      <c r="E5" s="79">
        <f>+D5+1</f>
        <v>2017</v>
      </c>
      <c r="F5" s="89"/>
      <c r="G5" s="89"/>
      <c r="H5" s="90"/>
    </row>
    <row r="6" spans="1:8" x14ac:dyDescent="0.2">
      <c r="A6" s="87"/>
      <c r="B6" s="80" t="s">
        <v>0</v>
      </c>
      <c r="C6" s="75"/>
      <c r="D6" s="75"/>
      <c r="E6" s="75"/>
      <c r="F6" s="89"/>
      <c r="G6" s="89"/>
      <c r="H6" s="90"/>
    </row>
    <row r="7" spans="1:8" x14ac:dyDescent="0.2">
      <c r="A7" s="87"/>
      <c r="B7" s="76" t="s">
        <v>157</v>
      </c>
      <c r="C7" s="77">
        <f>+DATOS!C16</f>
        <v>0</v>
      </c>
      <c r="D7" s="77">
        <f>+C7*(1+DATOS!C17)</f>
        <v>0</v>
      </c>
      <c r="E7" s="77">
        <f>+D7*(1+DATOS!C18)</f>
        <v>0</v>
      </c>
      <c r="F7" s="89"/>
      <c r="G7" s="89"/>
      <c r="H7" s="90"/>
    </row>
    <row r="8" spans="1:8" x14ac:dyDescent="0.2">
      <c r="A8" s="87"/>
      <c r="B8" s="76" t="s">
        <v>158</v>
      </c>
      <c r="C8" s="77" t="e">
        <f>+C7*(1-DATOS!D12)</f>
        <v>#VALUE!</v>
      </c>
      <c r="D8" s="77" t="e">
        <f>+D7*(1-DATOS!D12)</f>
        <v>#VALUE!</v>
      </c>
      <c r="E8" s="77" t="e">
        <f>+E7*(1-DATOS!D12)</f>
        <v>#VALUE!</v>
      </c>
      <c r="F8" s="89"/>
      <c r="G8" s="89"/>
      <c r="H8" s="90"/>
    </row>
    <row r="9" spans="1:8" x14ac:dyDescent="0.2">
      <c r="A9" s="87"/>
      <c r="B9" s="81" t="s">
        <v>1</v>
      </c>
      <c r="C9" s="82" t="e">
        <f>+C7-C8</f>
        <v>#VALUE!</v>
      </c>
      <c r="D9" s="82" t="e">
        <f>+D7-D8</f>
        <v>#VALUE!</v>
      </c>
      <c r="E9" s="82" t="e">
        <f>+E7-E8</f>
        <v>#VALUE!</v>
      </c>
      <c r="F9" s="89"/>
      <c r="G9" s="89"/>
      <c r="H9" s="90"/>
    </row>
    <row r="10" spans="1:8" x14ac:dyDescent="0.2">
      <c r="A10" s="87"/>
      <c r="B10" s="75"/>
      <c r="C10" s="75"/>
      <c r="D10" s="75"/>
      <c r="E10" s="75"/>
      <c r="F10" s="89"/>
      <c r="G10" s="89"/>
      <c r="H10" s="90"/>
    </row>
    <row r="11" spans="1:8" x14ac:dyDescent="0.2">
      <c r="A11" s="87"/>
      <c r="B11" s="80" t="s">
        <v>2</v>
      </c>
      <c r="C11" s="82">
        <f>SUM($C$12:$C$15)</f>
        <v>0</v>
      </c>
      <c r="D11" s="82">
        <f>SUM($D$12:$D$15)</f>
        <v>0</v>
      </c>
      <c r="E11" s="82">
        <f>SUM($E$12:$E$15)</f>
        <v>0</v>
      </c>
      <c r="F11" s="89"/>
      <c r="G11" s="89"/>
      <c r="H11" s="90"/>
    </row>
    <row r="12" spans="1:8" x14ac:dyDescent="0.2">
      <c r="A12" s="87"/>
      <c r="B12" s="76" t="s">
        <v>156</v>
      </c>
      <c r="C12" s="77">
        <f>+DATOS!C22</f>
        <v>0</v>
      </c>
      <c r="D12" s="77">
        <f>+DATOS!D22</f>
        <v>0</v>
      </c>
      <c r="E12" s="77">
        <f>+DATOS!E22</f>
        <v>0</v>
      </c>
      <c r="F12" s="89"/>
      <c r="G12" s="89"/>
      <c r="H12" s="90"/>
    </row>
    <row r="13" spans="1:8" x14ac:dyDescent="0.2">
      <c r="A13" s="87"/>
      <c r="B13" s="76" t="s">
        <v>98</v>
      </c>
      <c r="C13" s="77">
        <f>+DATOS!C23</f>
        <v>0</v>
      </c>
      <c r="D13" s="77">
        <f>+DATOS!D23</f>
        <v>0</v>
      </c>
      <c r="E13" s="77">
        <f>+DATOS!E23</f>
        <v>0</v>
      </c>
      <c r="F13" s="89"/>
      <c r="G13" s="89"/>
      <c r="H13" s="90"/>
    </row>
    <row r="14" spans="1:8" x14ac:dyDescent="0.2">
      <c r="A14" s="87"/>
      <c r="B14" s="76" t="s">
        <v>40</v>
      </c>
      <c r="C14" s="77">
        <f>+DATOS!C24</f>
        <v>0</v>
      </c>
      <c r="D14" s="77">
        <f>+DATOS!D24</f>
        <v>0</v>
      </c>
      <c r="E14" s="77">
        <f>+DATOS!E24</f>
        <v>0</v>
      </c>
      <c r="F14" s="89"/>
      <c r="G14" s="89"/>
      <c r="H14" s="90"/>
    </row>
    <row r="15" spans="1:8" x14ac:dyDescent="0.2">
      <c r="A15" s="87"/>
      <c r="B15" s="76" t="s">
        <v>97</v>
      </c>
      <c r="C15" s="77">
        <f>+DATOS!C25</f>
        <v>0</v>
      </c>
      <c r="D15" s="77">
        <f>+DATOS!D25</f>
        <v>0</v>
      </c>
      <c r="E15" s="77">
        <f>+DATOS!E25</f>
        <v>0</v>
      </c>
      <c r="F15" s="89"/>
      <c r="G15" s="89"/>
      <c r="H15" s="90"/>
    </row>
    <row r="16" spans="1:8" x14ac:dyDescent="0.2">
      <c r="A16" s="87"/>
      <c r="B16" s="75"/>
      <c r="C16" s="78"/>
      <c r="D16" s="78"/>
      <c r="E16" s="78"/>
      <c r="F16" s="89"/>
      <c r="G16" s="154" t="s">
        <v>109</v>
      </c>
      <c r="H16" s="155"/>
    </row>
    <row r="17" spans="1:10" x14ac:dyDescent="0.2">
      <c r="A17" s="87"/>
      <c r="B17" s="80" t="s">
        <v>3</v>
      </c>
      <c r="C17" s="82">
        <f>SUM(C18:C26)</f>
        <v>0</v>
      </c>
      <c r="D17" s="82">
        <f>SUM(D18:D26)</f>
        <v>0</v>
      </c>
      <c r="E17" s="82">
        <f>SUM(E18:E26)</f>
        <v>0</v>
      </c>
      <c r="F17" s="89"/>
      <c r="G17" s="83" t="s">
        <v>110</v>
      </c>
      <c r="H17" s="91" t="s">
        <v>111</v>
      </c>
    </row>
    <row r="18" spans="1:10" x14ac:dyDescent="0.2">
      <c r="A18" s="87"/>
      <c r="B18" s="76" t="s">
        <v>101</v>
      </c>
      <c r="C18" s="77">
        <f>DATOS!C30</f>
        <v>0</v>
      </c>
      <c r="D18" s="77">
        <f>DATOS!D30</f>
        <v>0</v>
      </c>
      <c r="E18" s="77">
        <f>DATOS!E30</f>
        <v>0</v>
      </c>
      <c r="F18" s="89"/>
      <c r="G18" s="77">
        <f>IF(DATOS!F30="F",DATOS!D30,0)</f>
        <v>0</v>
      </c>
      <c r="H18" s="92">
        <f>IF(DATOS!F30="V",DATOS!D30,0)</f>
        <v>0</v>
      </c>
    </row>
    <row r="19" spans="1:10" x14ac:dyDescent="0.2">
      <c r="A19" s="87"/>
      <c r="B19" s="76" t="s">
        <v>102</v>
      </c>
      <c r="C19" s="77">
        <f>DATOS!C31</f>
        <v>0</v>
      </c>
      <c r="D19" s="77">
        <f>DATOS!D31</f>
        <v>0</v>
      </c>
      <c r="E19" s="77">
        <f>DATOS!E31</f>
        <v>0</v>
      </c>
      <c r="F19" s="89"/>
      <c r="G19" s="77">
        <f>IF(DATOS!F31="F",DATOS!D31,0)</f>
        <v>0</v>
      </c>
      <c r="H19" s="92">
        <f>IF(DATOS!F31="V",DATOS!D31,0)</f>
        <v>0</v>
      </c>
    </row>
    <row r="20" spans="1:10" x14ac:dyDescent="0.2">
      <c r="A20" s="87"/>
      <c r="B20" s="76" t="s">
        <v>103</v>
      </c>
      <c r="C20" s="77">
        <f>DATOS!C32</f>
        <v>0</v>
      </c>
      <c r="D20" s="77">
        <f>DATOS!D32</f>
        <v>0</v>
      </c>
      <c r="E20" s="77">
        <f>DATOS!E32</f>
        <v>0</v>
      </c>
      <c r="F20" s="89"/>
      <c r="G20" s="77">
        <f>IF(DATOS!F32="F",DATOS!D32,0)</f>
        <v>0</v>
      </c>
      <c r="H20" s="92">
        <f>IF(DATOS!F32="V",DATOS!D32,0)</f>
        <v>0</v>
      </c>
    </row>
    <row r="21" spans="1:10" x14ac:dyDescent="0.2">
      <c r="A21" s="87"/>
      <c r="B21" s="76" t="s">
        <v>104</v>
      </c>
      <c r="C21" s="77">
        <f>DATOS!C33</f>
        <v>0</v>
      </c>
      <c r="D21" s="77">
        <f>DATOS!D33</f>
        <v>0</v>
      </c>
      <c r="E21" s="77">
        <f>DATOS!E33</f>
        <v>0</v>
      </c>
      <c r="F21" s="89"/>
      <c r="G21" s="77">
        <f>IF(DATOS!F33="F",DATOS!D33,0)</f>
        <v>0</v>
      </c>
      <c r="H21" s="92">
        <f>IF(DATOS!F33="V",DATOS!D33,0)</f>
        <v>0</v>
      </c>
    </row>
    <row r="22" spans="1:10" x14ac:dyDescent="0.2">
      <c r="A22" s="87"/>
      <c r="B22" s="76" t="s">
        <v>105</v>
      </c>
      <c r="C22" s="77">
        <f>DATOS!C34</f>
        <v>0</v>
      </c>
      <c r="D22" s="77">
        <f>DATOS!D34</f>
        <v>0</v>
      </c>
      <c r="E22" s="77">
        <f>DATOS!E34</f>
        <v>0</v>
      </c>
      <c r="F22" s="89"/>
      <c r="G22" s="77">
        <f>IF(DATOS!F34="F",DATOS!D34,0)</f>
        <v>0</v>
      </c>
      <c r="H22" s="92">
        <f>IF(DATOS!F34="V",DATOS!D34,0)</f>
        <v>0</v>
      </c>
      <c r="I22"/>
      <c r="J22"/>
    </row>
    <row r="23" spans="1:10" x14ac:dyDescent="0.2">
      <c r="A23" s="87"/>
      <c r="B23" s="76" t="s">
        <v>106</v>
      </c>
      <c r="C23" s="77">
        <f>DATOS!C35</f>
        <v>0</v>
      </c>
      <c r="D23" s="77">
        <f>DATOS!D35</f>
        <v>0</v>
      </c>
      <c r="E23" s="77">
        <f>DATOS!E35</f>
        <v>0</v>
      </c>
      <c r="F23" s="89"/>
      <c r="G23" s="77">
        <f>IF(DATOS!F35="F",DATOS!D35,0)</f>
        <v>0</v>
      </c>
      <c r="H23" s="92">
        <f>IF(DATOS!F35="V",DATOS!D35,0)</f>
        <v>0</v>
      </c>
      <c r="I23"/>
      <c r="J23"/>
    </row>
    <row r="24" spans="1:10" x14ac:dyDescent="0.2">
      <c r="A24" s="87"/>
      <c r="B24" s="76" t="s">
        <v>107</v>
      </c>
      <c r="C24" s="77">
        <f>DATOS!C36</f>
        <v>0</v>
      </c>
      <c r="D24" s="77">
        <f>DATOS!D36</f>
        <v>0</v>
      </c>
      <c r="E24" s="77">
        <f>DATOS!E36</f>
        <v>0</v>
      </c>
      <c r="F24" s="89"/>
      <c r="G24" s="77">
        <f>IF(DATOS!F36="F",DATOS!D36,0)</f>
        <v>0</v>
      </c>
      <c r="H24" s="92">
        <f>IF(DATOS!F36="V",DATOS!D36,0)</f>
        <v>0</v>
      </c>
      <c r="I24"/>
      <c r="J24"/>
    </row>
    <row r="25" spans="1:10" x14ac:dyDescent="0.2">
      <c r="A25" s="87"/>
      <c r="B25" s="76" t="s">
        <v>108</v>
      </c>
      <c r="C25" s="77">
        <f>DATOS!C37</f>
        <v>0</v>
      </c>
      <c r="D25" s="77">
        <f>DATOS!D37</f>
        <v>0</v>
      </c>
      <c r="E25" s="77">
        <f>DATOS!E37</f>
        <v>0</v>
      </c>
      <c r="F25" s="89"/>
      <c r="G25" s="77">
        <f>IF(DATOS!F37="F",DATOS!D37,0)</f>
        <v>0</v>
      </c>
      <c r="H25" s="92">
        <f>IF(DATOS!F37="V",DATOS!D37,0)</f>
        <v>0</v>
      </c>
      <c r="I25"/>
      <c r="J25"/>
    </row>
    <row r="26" spans="1:10" x14ac:dyDescent="0.2">
      <c r="A26" s="87"/>
      <c r="B26" s="76" t="s">
        <v>112</v>
      </c>
      <c r="C26" s="77">
        <f>DATOS!C38</f>
        <v>0</v>
      </c>
      <c r="D26" s="77">
        <f>DATOS!D38</f>
        <v>0</v>
      </c>
      <c r="E26" s="77">
        <f>DATOS!E38</f>
        <v>0</v>
      </c>
      <c r="F26" s="89"/>
      <c r="G26" s="77">
        <f>IF(DATOS!F38="F",DATOS!D38,0)</f>
        <v>0</v>
      </c>
      <c r="H26" s="92">
        <f>IF(DATOS!F38="V",DATOS!D38,0)</f>
        <v>0</v>
      </c>
      <c r="I26"/>
      <c r="J26"/>
    </row>
    <row r="27" spans="1:10" x14ac:dyDescent="0.2">
      <c r="A27" s="87"/>
      <c r="B27" s="75"/>
      <c r="C27" s="89"/>
      <c r="D27" s="89"/>
      <c r="E27" s="89"/>
      <c r="F27" s="89"/>
      <c r="G27" s="82">
        <f>SUM(G18:G26)</f>
        <v>0</v>
      </c>
      <c r="H27" s="93">
        <f>SUM(H18:H26)</f>
        <v>0</v>
      </c>
      <c r="I27"/>
      <c r="J27"/>
    </row>
    <row r="28" spans="1:10" x14ac:dyDescent="0.2">
      <c r="A28" s="87"/>
      <c r="B28" s="80" t="s">
        <v>5</v>
      </c>
      <c r="C28" s="78">
        <f>SUM(C29:C30)</f>
        <v>0</v>
      </c>
      <c r="D28" s="78">
        <f>SUM(D29:D30)</f>
        <v>0</v>
      </c>
      <c r="E28" s="78">
        <f>SUM(E29:E30)</f>
        <v>0</v>
      </c>
      <c r="F28" s="89"/>
      <c r="G28" s="89"/>
      <c r="H28" s="90"/>
      <c r="I28"/>
      <c r="J28"/>
    </row>
    <row r="29" spans="1:10" x14ac:dyDescent="0.2">
      <c r="A29" s="87"/>
      <c r="B29" s="76" t="s">
        <v>6</v>
      </c>
      <c r="C29" s="77">
        <f>+'Inversion Inicial'!$D$38</f>
        <v>0</v>
      </c>
      <c r="D29" s="77">
        <f>+C29</f>
        <v>0</v>
      </c>
      <c r="E29" s="77">
        <f>+D29</f>
        <v>0</v>
      </c>
      <c r="F29" s="89"/>
      <c r="G29" s="89"/>
      <c r="H29" s="90"/>
      <c r="I29"/>
      <c r="J29"/>
    </row>
    <row r="30" spans="1:10" x14ac:dyDescent="0.2">
      <c r="A30" s="87"/>
      <c r="B30" s="76" t="s">
        <v>7</v>
      </c>
      <c r="C30" s="77">
        <f>+'Inversion Inicial'!$D$39</f>
        <v>0</v>
      </c>
      <c r="D30" s="77">
        <f>+C30</f>
        <v>0</v>
      </c>
      <c r="E30" s="77">
        <f>+D30</f>
        <v>0</v>
      </c>
      <c r="F30" s="89"/>
      <c r="G30" s="89"/>
      <c r="H30" s="90"/>
      <c r="I30"/>
      <c r="J30"/>
    </row>
    <row r="31" spans="1:10" ht="13.5" thickBot="1" x14ac:dyDescent="0.25">
      <c r="A31" s="94"/>
      <c r="B31" s="95"/>
      <c r="C31" s="96"/>
      <c r="D31" s="96"/>
      <c r="E31" s="96"/>
      <c r="F31" s="96"/>
      <c r="G31" s="96"/>
      <c r="H31" s="97"/>
      <c r="I31"/>
      <c r="J31"/>
    </row>
    <row r="32" spans="1:10" x14ac:dyDescent="0.2">
      <c r="B32" s="7"/>
      <c r="I32"/>
      <c r="J32"/>
    </row>
    <row r="33" spans="2:10" x14ac:dyDescent="0.2">
      <c r="B33" s="7"/>
      <c r="I33"/>
      <c r="J33"/>
    </row>
    <row r="34" spans="2:10" x14ac:dyDescent="0.2">
      <c r="B34" s="7"/>
      <c r="I34"/>
      <c r="J34"/>
    </row>
    <row r="35" spans="2:10" x14ac:dyDescent="0.2">
      <c r="B35" s="7"/>
      <c r="I35"/>
      <c r="J35"/>
    </row>
    <row r="36" spans="2:10" x14ac:dyDescent="0.2">
      <c r="B36"/>
      <c r="C36"/>
      <c r="D36"/>
      <c r="E36"/>
      <c r="I36"/>
      <c r="J36"/>
    </row>
    <row r="37" spans="2:10" x14ac:dyDescent="0.2">
      <c r="B37"/>
      <c r="C37"/>
      <c r="D37"/>
      <c r="E37"/>
      <c r="I37"/>
      <c r="J37"/>
    </row>
    <row r="38" spans="2:10" x14ac:dyDescent="0.2">
      <c r="B38"/>
      <c r="C38"/>
      <c r="D38"/>
      <c r="E38"/>
      <c r="I38"/>
      <c r="J38"/>
    </row>
    <row r="39" spans="2:10" x14ac:dyDescent="0.2">
      <c r="B39"/>
      <c r="C39"/>
      <c r="D39"/>
      <c r="E39"/>
      <c r="I39"/>
      <c r="J39"/>
    </row>
    <row r="40" spans="2:10" x14ac:dyDescent="0.2">
      <c r="B40"/>
      <c r="C40"/>
      <c r="D40"/>
      <c r="E40"/>
      <c r="I40"/>
      <c r="J40"/>
    </row>
    <row r="41" spans="2:10" x14ac:dyDescent="0.2">
      <c r="B41"/>
      <c r="C41"/>
      <c r="D41"/>
      <c r="E41"/>
    </row>
    <row r="42" spans="2:10" x14ac:dyDescent="0.2">
      <c r="B42"/>
      <c r="C42"/>
      <c r="D42"/>
      <c r="E42"/>
    </row>
    <row r="43" spans="2:10" x14ac:dyDescent="0.2">
      <c r="B43"/>
      <c r="C43"/>
      <c r="D43"/>
      <c r="E43"/>
    </row>
    <row r="44" spans="2:10" x14ac:dyDescent="0.2">
      <c r="B44"/>
      <c r="C44"/>
      <c r="D44"/>
      <c r="E44"/>
    </row>
    <row r="45" spans="2:10" x14ac:dyDescent="0.2">
      <c r="B45"/>
      <c r="C45"/>
      <c r="D45"/>
      <c r="E45"/>
    </row>
    <row r="46" spans="2:10" x14ac:dyDescent="0.2">
      <c r="B46"/>
      <c r="C46"/>
      <c r="D46"/>
      <c r="E46"/>
    </row>
    <row r="47" spans="2:10" x14ac:dyDescent="0.2">
      <c r="B47"/>
      <c r="C47"/>
      <c r="D47"/>
      <c r="E47"/>
    </row>
    <row r="48" spans="2:10" x14ac:dyDescent="0.2">
      <c r="B48"/>
      <c r="C48"/>
      <c r="D48"/>
      <c r="E48"/>
    </row>
    <row r="49" spans="2:5" x14ac:dyDescent="0.2">
      <c r="B49"/>
      <c r="C49"/>
      <c r="D49"/>
      <c r="E49"/>
    </row>
    <row r="50" spans="2:5" x14ac:dyDescent="0.2">
      <c r="B50"/>
      <c r="C50"/>
      <c r="D50"/>
      <c r="E50"/>
    </row>
    <row r="51" spans="2:5" x14ac:dyDescent="0.2">
      <c r="B51"/>
      <c r="C51"/>
      <c r="D51"/>
      <c r="E51"/>
    </row>
    <row r="52" spans="2:5" x14ac:dyDescent="0.2">
      <c r="B52"/>
      <c r="C52"/>
      <c r="D52"/>
      <c r="E52"/>
    </row>
    <row r="53" spans="2:5" x14ac:dyDescent="0.2">
      <c r="B53"/>
      <c r="C53"/>
      <c r="D53"/>
      <c r="E53"/>
    </row>
    <row r="54" spans="2:5" x14ac:dyDescent="0.2">
      <c r="B54"/>
      <c r="C54"/>
      <c r="D54"/>
      <c r="E54"/>
    </row>
    <row r="55" spans="2:5" x14ac:dyDescent="0.2">
      <c r="B55"/>
      <c r="C55"/>
      <c r="D55"/>
      <c r="E55"/>
    </row>
    <row r="56" spans="2:5" x14ac:dyDescent="0.2">
      <c r="B56"/>
      <c r="C56"/>
      <c r="D56"/>
      <c r="E56"/>
    </row>
  </sheetData>
  <mergeCells count="1">
    <mergeCell ref="G16:H16"/>
  </mergeCells>
  <phoneticPr fontId="2" type="noConversion"/>
  <pageMargins left="0.75" right="0.75" top="1" bottom="1" header="0.511811024" footer="0.511811024"/>
  <pageSetup paperSize="9" scale="93" orientation="portrait" horizontalDpi="300" verticalDpi="300" r:id="rId1"/>
  <headerFooter alignWithMargins="0">
    <oddHeader>&amp;A</oddHead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J48" sqref="J48"/>
    </sheetView>
  </sheetViews>
  <sheetFormatPr baseColWidth="10" defaultRowHeight="12.75" x14ac:dyDescent="0.2"/>
  <cols>
    <col min="1" max="1" width="5.28515625" style="1" customWidth="1"/>
    <col min="2" max="2" width="23.140625" style="1" customWidth="1"/>
    <col min="3" max="5" width="11.5703125" style="1" customWidth="1"/>
    <col min="6" max="16384" width="11.42578125" style="1"/>
  </cols>
  <sheetData>
    <row r="1" spans="1:6" ht="46.5" customHeight="1" x14ac:dyDescent="0.2">
      <c r="A1" s="84"/>
      <c r="B1" s="85"/>
      <c r="C1" s="85"/>
      <c r="D1" s="85"/>
      <c r="E1" s="85"/>
      <c r="F1" s="86"/>
    </row>
    <row r="2" spans="1:6" ht="36" customHeight="1" x14ac:dyDescent="0.2">
      <c r="A2" s="87"/>
      <c r="B2" s="38"/>
      <c r="C2" s="38"/>
      <c r="D2" s="38"/>
      <c r="E2" s="38"/>
      <c r="F2" s="88"/>
    </row>
    <row r="3" spans="1:6" ht="18.75" x14ac:dyDescent="0.3">
      <c r="A3" s="100"/>
      <c r="B3" s="27" t="s">
        <v>8</v>
      </c>
      <c r="C3" s="38"/>
      <c r="D3" s="38"/>
      <c r="E3" s="38"/>
      <c r="F3" s="88"/>
    </row>
    <row r="4" spans="1:6" x14ac:dyDescent="0.2">
      <c r="A4" s="101"/>
      <c r="B4" s="38"/>
      <c r="C4" s="38"/>
      <c r="D4" s="38"/>
      <c r="E4" s="38"/>
      <c r="F4" s="88"/>
    </row>
    <row r="5" spans="1:6" x14ac:dyDescent="0.2">
      <c r="A5" s="87"/>
      <c r="B5" s="89"/>
      <c r="C5" s="79" t="s">
        <v>82</v>
      </c>
      <c r="D5" s="79" t="s">
        <v>9</v>
      </c>
      <c r="E5" s="79" t="s">
        <v>11</v>
      </c>
      <c r="F5" s="88"/>
    </row>
    <row r="6" spans="1:6" x14ac:dyDescent="0.2">
      <c r="A6" s="87"/>
      <c r="B6" s="80" t="s">
        <v>116</v>
      </c>
      <c r="C6" s="78"/>
      <c r="D6" s="78"/>
      <c r="E6" s="78"/>
      <c r="F6" s="88"/>
    </row>
    <row r="7" spans="1:6" x14ac:dyDescent="0.2">
      <c r="A7" s="87"/>
      <c r="B7" s="76" t="str">
        <f>+DATOS!B46</f>
        <v>Elemento Inmaterial A</v>
      </c>
      <c r="C7" s="77">
        <f>+DATOS!C46</f>
        <v>0</v>
      </c>
      <c r="D7" s="98">
        <f>+DATOS!D46</f>
        <v>3</v>
      </c>
      <c r="E7" s="77" t="str">
        <f>IF(C7&gt;0,C7/D7,"")</f>
        <v/>
      </c>
      <c r="F7" s="88"/>
    </row>
    <row r="8" spans="1:6" x14ac:dyDescent="0.2">
      <c r="A8" s="87"/>
      <c r="B8" s="76" t="str">
        <f>+DATOS!B47</f>
        <v>Elemento Inmaterial B</v>
      </c>
      <c r="C8" s="77">
        <f>+DATOS!C47</f>
        <v>0</v>
      </c>
      <c r="D8" s="98">
        <f>+DATOS!D47</f>
        <v>3</v>
      </c>
      <c r="E8" s="77" t="str">
        <f t="shared" ref="E8:E17" si="0">IF(C8&gt;0,C8/D8,"")</f>
        <v/>
      </c>
      <c r="F8" s="88"/>
    </row>
    <row r="9" spans="1:6" x14ac:dyDescent="0.2">
      <c r="A9" s="87"/>
      <c r="B9" s="76" t="str">
        <f>+DATOS!B48</f>
        <v>Elemento Inmaterial C</v>
      </c>
      <c r="C9" s="77">
        <f>+DATOS!C48</f>
        <v>0</v>
      </c>
      <c r="D9" s="98">
        <f>+DATOS!D48</f>
        <v>3</v>
      </c>
      <c r="E9" s="77" t="str">
        <f t="shared" si="0"/>
        <v/>
      </c>
      <c r="F9" s="88"/>
    </row>
    <row r="10" spans="1:6" x14ac:dyDescent="0.2">
      <c r="A10" s="87"/>
      <c r="B10" s="76" t="str">
        <f>+DATOS!B49</f>
        <v>Elemento Inmaterial D</v>
      </c>
      <c r="C10" s="77">
        <f>+DATOS!C49</f>
        <v>0</v>
      </c>
      <c r="D10" s="98">
        <f>+DATOS!D49</f>
        <v>3</v>
      </c>
      <c r="E10" s="77" t="str">
        <f t="shared" si="0"/>
        <v/>
      </c>
      <c r="F10" s="88"/>
    </row>
    <row r="11" spans="1:6" x14ac:dyDescent="0.2">
      <c r="A11" s="87"/>
      <c r="B11" s="76" t="str">
        <f>+DATOS!B50</f>
        <v>Elemento Inmaterial E</v>
      </c>
      <c r="C11" s="77">
        <f>+DATOS!C50</f>
        <v>0</v>
      </c>
      <c r="D11" s="98">
        <f>+DATOS!D50</f>
        <v>3</v>
      </c>
      <c r="E11" s="77" t="str">
        <f t="shared" si="0"/>
        <v/>
      </c>
      <c r="F11" s="88"/>
    </row>
    <row r="12" spans="1:6" x14ac:dyDescent="0.2">
      <c r="A12" s="87"/>
      <c r="B12" s="76" t="str">
        <f>+DATOS!B51</f>
        <v>Elemento Inmaterial F</v>
      </c>
      <c r="C12" s="77">
        <f>+DATOS!C51</f>
        <v>0</v>
      </c>
      <c r="D12" s="98">
        <f>+DATOS!D51</f>
        <v>3</v>
      </c>
      <c r="E12" s="77" t="str">
        <f t="shared" si="0"/>
        <v/>
      </c>
      <c r="F12" s="88"/>
    </row>
    <row r="13" spans="1:6" x14ac:dyDescent="0.2">
      <c r="A13" s="24"/>
      <c r="B13" s="76" t="str">
        <f>+DATOS!B52</f>
        <v>Elemento Inmaterial G</v>
      </c>
      <c r="C13" s="77">
        <f>+DATOS!C52</f>
        <v>0</v>
      </c>
      <c r="D13" s="98">
        <f>+DATOS!D52</f>
        <v>3</v>
      </c>
      <c r="E13" s="77" t="str">
        <f t="shared" si="0"/>
        <v/>
      </c>
      <c r="F13" s="88"/>
    </row>
    <row r="14" spans="1:6" x14ac:dyDescent="0.2">
      <c r="A14" s="87"/>
      <c r="B14" s="74"/>
      <c r="C14" s="82">
        <f>SUM($C$7:$C$13)</f>
        <v>0</v>
      </c>
      <c r="D14" s="82"/>
      <c r="E14" s="82">
        <f>SUM($E$7:$E$13)</f>
        <v>0</v>
      </c>
      <c r="F14" s="88"/>
    </row>
    <row r="15" spans="1:6" x14ac:dyDescent="0.2">
      <c r="A15" s="87"/>
      <c r="B15" s="102"/>
      <c r="C15" s="102"/>
      <c r="D15" s="102"/>
      <c r="E15" s="102"/>
      <c r="F15" s="88"/>
    </row>
    <row r="16" spans="1:6" x14ac:dyDescent="0.2">
      <c r="A16" s="87"/>
      <c r="B16" s="102"/>
      <c r="C16" s="79" t="s">
        <v>82</v>
      </c>
      <c r="D16" s="79" t="s">
        <v>9</v>
      </c>
      <c r="E16" s="79" t="s">
        <v>11</v>
      </c>
      <c r="F16" s="88"/>
    </row>
    <row r="17" spans="1:6" x14ac:dyDescent="0.2">
      <c r="A17" s="87"/>
      <c r="B17" s="80" t="s">
        <v>10</v>
      </c>
      <c r="C17" s="77"/>
      <c r="D17" s="77"/>
      <c r="E17" s="77" t="str">
        <f t="shared" si="0"/>
        <v/>
      </c>
      <c r="F17" s="88"/>
    </row>
    <row r="18" spans="1:6" x14ac:dyDescent="0.2">
      <c r="A18" s="87"/>
      <c r="B18" s="76" t="str">
        <f>+DATOS!B59</f>
        <v>Elemento Material A</v>
      </c>
      <c r="C18" s="77">
        <f>+DATOS!C59</f>
        <v>0</v>
      </c>
      <c r="D18" s="98">
        <f>+DATOS!D59</f>
        <v>3</v>
      </c>
      <c r="E18" s="77" t="str">
        <f>IF(C18&gt;0,C18/D18,"")</f>
        <v/>
      </c>
      <c r="F18" s="88"/>
    </row>
    <row r="19" spans="1:6" x14ac:dyDescent="0.2">
      <c r="A19" s="87"/>
      <c r="B19" s="76" t="str">
        <f>+DATOS!B60</f>
        <v>Elemento Material B</v>
      </c>
      <c r="C19" s="77">
        <f>+DATOS!C60</f>
        <v>0</v>
      </c>
      <c r="D19" s="98">
        <f>+DATOS!D60</f>
        <v>3</v>
      </c>
      <c r="E19" s="77" t="str">
        <f t="shared" ref="E19:E24" si="1">IF(C19&gt;0,C19/D19,"")</f>
        <v/>
      </c>
      <c r="F19" s="88"/>
    </row>
    <row r="20" spans="1:6" x14ac:dyDescent="0.2">
      <c r="A20" s="87"/>
      <c r="B20" s="76" t="str">
        <f>+DATOS!B61</f>
        <v>Elemento Material C</v>
      </c>
      <c r="C20" s="77">
        <f>+DATOS!C61</f>
        <v>0</v>
      </c>
      <c r="D20" s="98">
        <f>+DATOS!D61</f>
        <v>3</v>
      </c>
      <c r="E20" s="77" t="str">
        <f t="shared" si="1"/>
        <v/>
      </c>
      <c r="F20" s="88"/>
    </row>
    <row r="21" spans="1:6" x14ac:dyDescent="0.2">
      <c r="A21" s="87"/>
      <c r="B21" s="76" t="str">
        <f>+DATOS!B62</f>
        <v>Elemento Material D</v>
      </c>
      <c r="C21" s="77">
        <f>+DATOS!C62</f>
        <v>0</v>
      </c>
      <c r="D21" s="98">
        <f>+DATOS!D62</f>
        <v>3</v>
      </c>
      <c r="E21" s="77" t="str">
        <f t="shared" si="1"/>
        <v/>
      </c>
      <c r="F21" s="88"/>
    </row>
    <row r="22" spans="1:6" x14ac:dyDescent="0.2">
      <c r="A22" s="87"/>
      <c r="B22" s="76" t="str">
        <f>+DATOS!B63</f>
        <v>Elemento Material E</v>
      </c>
      <c r="C22" s="77">
        <f>+DATOS!C63</f>
        <v>0</v>
      </c>
      <c r="D22" s="98">
        <f>+DATOS!D63</f>
        <v>3</v>
      </c>
      <c r="E22" s="77" t="str">
        <f t="shared" si="1"/>
        <v/>
      </c>
      <c r="F22" s="88"/>
    </row>
    <row r="23" spans="1:6" x14ac:dyDescent="0.2">
      <c r="A23" s="87"/>
      <c r="B23" s="76" t="str">
        <f>+DATOS!B64</f>
        <v>Elemento Material F</v>
      </c>
      <c r="C23" s="77">
        <f>+DATOS!C64</f>
        <v>0</v>
      </c>
      <c r="D23" s="98">
        <f>+DATOS!D64</f>
        <v>3</v>
      </c>
      <c r="E23" s="77" t="str">
        <f t="shared" si="1"/>
        <v/>
      </c>
      <c r="F23" s="88"/>
    </row>
    <row r="24" spans="1:6" x14ac:dyDescent="0.2">
      <c r="A24" s="87"/>
      <c r="B24" s="76" t="str">
        <f>+DATOS!B65</f>
        <v>Elemento Material G</v>
      </c>
      <c r="C24" s="77">
        <f>+DATOS!C65</f>
        <v>0</v>
      </c>
      <c r="D24" s="98">
        <f>+DATOS!D65</f>
        <v>3</v>
      </c>
      <c r="E24" s="77" t="str">
        <f t="shared" si="1"/>
        <v/>
      </c>
      <c r="F24" s="88"/>
    </row>
    <row r="25" spans="1:6" x14ac:dyDescent="0.2">
      <c r="A25" s="87"/>
      <c r="B25" s="74"/>
      <c r="C25" s="82">
        <f>SUM(C18:C24)</f>
        <v>0</v>
      </c>
      <c r="D25" s="82"/>
      <c r="E25" s="82">
        <f>SUM(E18:E24)</f>
        <v>0</v>
      </c>
      <c r="F25" s="88"/>
    </row>
    <row r="26" spans="1:6" x14ac:dyDescent="0.2">
      <c r="A26" s="87"/>
      <c r="B26" s="102"/>
      <c r="C26" s="102"/>
      <c r="D26" s="102"/>
      <c r="E26" s="102"/>
      <c r="F26" s="88"/>
    </row>
    <row r="27" spans="1:6" x14ac:dyDescent="0.2">
      <c r="A27" s="101"/>
      <c r="B27" s="80" t="s">
        <v>13</v>
      </c>
      <c r="C27" s="79" t="s">
        <v>120</v>
      </c>
      <c r="D27" s="102"/>
      <c r="E27" s="102"/>
      <c r="F27" s="88"/>
    </row>
    <row r="28" spans="1:6" x14ac:dyDescent="0.2">
      <c r="A28" s="87"/>
      <c r="B28" s="76" t="s">
        <v>21</v>
      </c>
      <c r="C28" s="78">
        <f>+DATOS!C72</f>
        <v>0</v>
      </c>
      <c r="D28" s="102"/>
      <c r="E28" s="102"/>
      <c r="F28" s="88"/>
    </row>
    <row r="29" spans="1:6" x14ac:dyDescent="0.2">
      <c r="A29" s="24"/>
      <c r="B29" s="102"/>
      <c r="C29" s="102"/>
      <c r="D29" s="102"/>
      <c r="E29" s="102"/>
      <c r="F29" s="88"/>
    </row>
    <row r="30" spans="1:6" x14ac:dyDescent="0.2">
      <c r="A30" s="101"/>
      <c r="B30" s="80" t="s">
        <v>14</v>
      </c>
      <c r="C30" s="73" t="s">
        <v>120</v>
      </c>
      <c r="D30" s="102"/>
      <c r="E30" s="102"/>
      <c r="F30" s="88"/>
    </row>
    <row r="31" spans="1:6" x14ac:dyDescent="0.2">
      <c r="A31" s="87"/>
      <c r="B31" s="76" t="s">
        <v>15</v>
      </c>
      <c r="C31" s="78">
        <f>+DATOS!C76</f>
        <v>0</v>
      </c>
      <c r="D31" s="102"/>
      <c r="E31" s="102"/>
      <c r="F31" s="88"/>
    </row>
    <row r="32" spans="1:6" x14ac:dyDescent="0.2">
      <c r="A32" s="87"/>
      <c r="B32" s="89"/>
      <c r="C32" s="89"/>
      <c r="D32" s="102"/>
      <c r="E32" s="102"/>
      <c r="F32" s="88"/>
    </row>
    <row r="33" spans="1:6" x14ac:dyDescent="0.2">
      <c r="A33" s="87"/>
      <c r="B33" s="89"/>
      <c r="C33" s="89"/>
      <c r="D33" s="102"/>
      <c r="E33" s="102"/>
      <c r="F33" s="88"/>
    </row>
    <row r="34" spans="1:6" ht="15" x14ac:dyDescent="0.2">
      <c r="A34" s="101"/>
      <c r="B34" s="104" t="s">
        <v>16</v>
      </c>
      <c r="C34" s="89"/>
      <c r="D34" s="89"/>
      <c r="E34" s="89"/>
      <c r="F34" s="88"/>
    </row>
    <row r="35" spans="1:6" x14ac:dyDescent="0.2">
      <c r="A35" s="87"/>
      <c r="B35" s="89"/>
      <c r="C35" s="89"/>
      <c r="D35" s="89"/>
      <c r="E35" s="89"/>
      <c r="F35" s="88"/>
    </row>
    <row r="36" spans="1:6" ht="27" customHeight="1" x14ac:dyDescent="0.2">
      <c r="A36" s="87"/>
      <c r="B36" s="102"/>
      <c r="C36" s="79" t="s">
        <v>120</v>
      </c>
      <c r="D36" s="105" t="s">
        <v>160</v>
      </c>
      <c r="E36" s="89"/>
      <c r="F36" s="88"/>
    </row>
    <row r="37" spans="1:6" x14ac:dyDescent="0.2">
      <c r="A37" s="101"/>
      <c r="B37" s="80" t="s">
        <v>22</v>
      </c>
      <c r="C37" s="77"/>
      <c r="D37" s="77"/>
      <c r="E37" s="89"/>
      <c r="F37" s="88"/>
    </row>
    <row r="38" spans="1:6" x14ac:dyDescent="0.2">
      <c r="A38" s="87"/>
      <c r="B38" s="76" t="s">
        <v>12</v>
      </c>
      <c r="C38" s="77">
        <f>IF(DATOS!C$84="no",'Inversion Inicial'!C14*(1+DATOS!C$83),'Inversion Inicial'!C14)</f>
        <v>0</v>
      </c>
      <c r="D38" s="77">
        <f>+E14</f>
        <v>0</v>
      </c>
      <c r="E38" s="89"/>
      <c r="F38" s="88"/>
    </row>
    <row r="39" spans="1:6" x14ac:dyDescent="0.2">
      <c r="A39" s="87"/>
      <c r="B39" s="76" t="s">
        <v>10</v>
      </c>
      <c r="C39" s="77">
        <f>IF(DATOS!C$84="no",'Inversion Inicial'!C25*(1+DATOS!C$83),'Inversion Inicial'!C25)</f>
        <v>0</v>
      </c>
      <c r="D39" s="77">
        <f>+E25</f>
        <v>0</v>
      </c>
      <c r="E39" s="89"/>
      <c r="F39" s="88"/>
    </row>
    <row r="40" spans="1:6" x14ac:dyDescent="0.2">
      <c r="A40" s="87"/>
      <c r="B40" s="76">
        <f>+A27</f>
        <v>0</v>
      </c>
      <c r="C40" s="77">
        <f>+C28</f>
        <v>0</v>
      </c>
      <c r="D40" s="77"/>
      <c r="E40" s="89"/>
      <c r="F40" s="88"/>
    </row>
    <row r="41" spans="1:6" x14ac:dyDescent="0.2">
      <c r="A41" s="87"/>
      <c r="B41" s="76" t="s">
        <v>14</v>
      </c>
      <c r="C41" s="77">
        <f>+C31</f>
        <v>0</v>
      </c>
      <c r="D41" s="77"/>
      <c r="E41" s="89"/>
      <c r="F41" s="88"/>
    </row>
    <row r="42" spans="1:6" x14ac:dyDescent="0.2">
      <c r="A42" s="87"/>
      <c r="B42" s="81" t="s">
        <v>99</v>
      </c>
      <c r="C42" s="82">
        <f>SUM(C38:C41)</f>
        <v>0</v>
      </c>
      <c r="D42" s="82">
        <f>SUM(D38:D41)</f>
        <v>0</v>
      </c>
      <c r="E42" s="89"/>
      <c r="F42" s="88"/>
    </row>
    <row r="43" spans="1:6" x14ac:dyDescent="0.2">
      <c r="A43" s="87"/>
      <c r="B43" s="76" t="s">
        <v>17</v>
      </c>
      <c r="C43" s="77">
        <f>IF(DATOS!C84="no",0,(DATOS!C83)*'Inversion Inicial'!C42)</f>
        <v>0</v>
      </c>
      <c r="D43" s="77"/>
      <c r="E43" s="89"/>
      <c r="F43" s="88"/>
    </row>
    <row r="44" spans="1:6" x14ac:dyDescent="0.2">
      <c r="A44" s="87"/>
      <c r="B44" s="81" t="s">
        <v>21</v>
      </c>
      <c r="C44" s="106">
        <f>+C43+C42</f>
        <v>0</v>
      </c>
      <c r="D44" s="99"/>
      <c r="E44" s="89"/>
      <c r="F44" s="88"/>
    </row>
    <row r="45" spans="1:6" x14ac:dyDescent="0.2">
      <c r="A45" s="87"/>
      <c r="B45" s="89"/>
      <c r="C45" s="89"/>
      <c r="D45" s="89"/>
      <c r="E45" s="89"/>
      <c r="F45" s="88"/>
    </row>
    <row r="46" spans="1:6" x14ac:dyDescent="0.2">
      <c r="A46" s="101"/>
      <c r="B46" s="80" t="s">
        <v>18</v>
      </c>
      <c r="C46" s="107" t="s">
        <v>120</v>
      </c>
      <c r="D46" s="89"/>
      <c r="E46" s="89"/>
      <c r="F46" s="88"/>
    </row>
    <row r="47" spans="1:6" x14ac:dyDescent="0.2">
      <c r="A47" s="87"/>
      <c r="B47" s="76" t="s">
        <v>19</v>
      </c>
      <c r="C47" s="77">
        <f>+DATOS!C89</f>
        <v>0</v>
      </c>
      <c r="D47" s="89"/>
      <c r="E47" s="89"/>
      <c r="F47" s="88"/>
    </row>
    <row r="48" spans="1:6" x14ac:dyDescent="0.2">
      <c r="A48" s="87"/>
      <c r="B48" s="76" t="s">
        <v>125</v>
      </c>
      <c r="C48" s="77">
        <f>+DATOS!C90</f>
        <v>0</v>
      </c>
      <c r="D48" s="89"/>
      <c r="E48" s="89"/>
      <c r="F48" s="88"/>
    </row>
    <row r="49" spans="1:6" x14ac:dyDescent="0.2">
      <c r="A49" s="87"/>
      <c r="B49" s="76" t="s">
        <v>126</v>
      </c>
      <c r="C49" s="77">
        <f>+DATOS!C91</f>
        <v>0</v>
      </c>
      <c r="D49" s="89"/>
      <c r="E49" s="89"/>
      <c r="F49" s="88"/>
    </row>
    <row r="50" spans="1:6" x14ac:dyDescent="0.2">
      <c r="A50" s="87"/>
      <c r="B50" s="76" t="s">
        <v>20</v>
      </c>
      <c r="C50" s="77">
        <f>+DATOS!C92</f>
        <v>0</v>
      </c>
      <c r="D50" s="89"/>
      <c r="E50" s="89"/>
      <c r="F50" s="88"/>
    </row>
    <row r="51" spans="1:6" x14ac:dyDescent="0.2">
      <c r="A51" s="87"/>
      <c r="B51" s="81" t="s">
        <v>21</v>
      </c>
      <c r="C51" s="106">
        <f>SUM(C47:C50)</f>
        <v>0</v>
      </c>
      <c r="D51" s="89"/>
      <c r="E51" s="89"/>
      <c r="F51" s="88"/>
    </row>
    <row r="52" spans="1:6" ht="13.5" thickBot="1" x14ac:dyDescent="0.25">
      <c r="A52" s="94"/>
      <c r="B52" s="103"/>
      <c r="C52" s="103"/>
      <c r="D52" s="103"/>
      <c r="E52" s="103"/>
      <c r="F52" s="97"/>
    </row>
  </sheetData>
  <phoneticPr fontId="2" type="noConversion"/>
  <pageMargins left="0.75" right="0.75" top="1" bottom="1" header="0.511811024" footer="0.511811024"/>
  <pageSetup paperSize="9" orientation="portrait" horizontalDpi="300" verticalDpi="300" r:id="rId1"/>
  <headerFooter alignWithMargins="0">
    <oddHeader>&amp;A</oddHead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13" workbookViewId="0">
      <selection activeCell="B45" sqref="B45:E45"/>
    </sheetView>
  </sheetViews>
  <sheetFormatPr baseColWidth="10" defaultRowHeight="12.75" customHeight="1" x14ac:dyDescent="0.25"/>
  <cols>
    <col min="1" max="1" width="6" style="5" customWidth="1"/>
    <col min="2" max="2" width="25.28515625" style="5" customWidth="1"/>
    <col min="3" max="16384" width="11.42578125" style="5"/>
  </cols>
  <sheetData>
    <row r="1" spans="1:6" ht="35.25" customHeight="1" x14ac:dyDescent="0.25">
      <c r="A1" s="113"/>
      <c r="B1" s="114"/>
      <c r="C1" s="114"/>
      <c r="D1" s="114"/>
      <c r="E1" s="114"/>
      <c r="F1" s="115"/>
    </row>
    <row r="2" spans="1:6" ht="43.5" customHeight="1" x14ac:dyDescent="0.25">
      <c r="A2" s="116"/>
      <c r="B2" s="108"/>
      <c r="C2" s="108"/>
      <c r="D2" s="108"/>
      <c r="E2" s="108"/>
      <c r="F2" s="117"/>
    </row>
    <row r="3" spans="1:6" s="1" customFormat="1" ht="18.75" x14ac:dyDescent="0.3">
      <c r="A3" s="100"/>
      <c r="B3" s="27" t="s">
        <v>161</v>
      </c>
      <c r="C3" s="38"/>
      <c r="D3" s="38"/>
      <c r="E3" s="38"/>
      <c r="F3" s="88"/>
    </row>
    <row r="4" spans="1:6" ht="12.75" customHeight="1" x14ac:dyDescent="0.25">
      <c r="A4" s="116"/>
      <c r="B4" s="108"/>
      <c r="C4" s="108"/>
      <c r="D4" s="108"/>
      <c r="E4" s="108"/>
      <c r="F4" s="117"/>
    </row>
    <row r="5" spans="1:6" ht="12.75" customHeight="1" x14ac:dyDescent="0.25">
      <c r="A5" s="116"/>
      <c r="B5" s="89"/>
      <c r="C5" s="79">
        <f>+'Ingresos y Gastos'!C5</f>
        <v>2015</v>
      </c>
      <c r="D5" s="79">
        <f>+'Ingresos y Gastos'!D5</f>
        <v>2016</v>
      </c>
      <c r="E5" s="79">
        <f>+'Ingresos y Gastos'!E5</f>
        <v>2017</v>
      </c>
      <c r="F5" s="117"/>
    </row>
    <row r="6" spans="1:6" ht="12.75" customHeight="1" x14ac:dyDescent="0.25">
      <c r="A6" s="116"/>
      <c r="B6" s="76" t="s">
        <v>71</v>
      </c>
      <c r="C6" s="77">
        <v>2</v>
      </c>
      <c r="D6" s="77">
        <v>2</v>
      </c>
      <c r="E6" s="77">
        <v>2</v>
      </c>
      <c r="F6" s="117"/>
    </row>
    <row r="7" spans="1:6" ht="12.75" customHeight="1" x14ac:dyDescent="0.25">
      <c r="A7" s="116"/>
      <c r="B7" s="76" t="s">
        <v>190</v>
      </c>
      <c r="C7" s="77" t="e">
        <f>+'Ingresos y Gastos'!C8</f>
        <v>#VALUE!</v>
      </c>
      <c r="D7" s="77" t="e">
        <f>+'Ingresos y Gastos'!D8</f>
        <v>#VALUE!</v>
      </c>
      <c r="E7" s="77" t="e">
        <f>+'Ingresos y Gastos'!E8</f>
        <v>#VALUE!</v>
      </c>
      <c r="F7" s="117"/>
    </row>
    <row r="8" spans="1:6" ht="12.75" customHeight="1" x14ac:dyDescent="0.25">
      <c r="A8" s="116"/>
      <c r="B8" s="76" t="s">
        <v>191</v>
      </c>
      <c r="C8" s="77" t="e">
        <f>+C6-C7</f>
        <v>#VALUE!</v>
      </c>
      <c r="D8" s="77" t="e">
        <f>+D6-D7</f>
        <v>#VALUE!</v>
      </c>
      <c r="E8" s="77" t="e">
        <f>+E6-E7</f>
        <v>#VALUE!</v>
      </c>
      <c r="F8" s="117"/>
    </row>
    <row r="9" spans="1:6" ht="12.75" customHeight="1" x14ac:dyDescent="0.25">
      <c r="A9" s="116"/>
      <c r="B9" s="76"/>
      <c r="C9" s="77"/>
      <c r="D9" s="77"/>
      <c r="E9" s="77"/>
      <c r="F9" s="117"/>
    </row>
    <row r="10" spans="1:6" ht="12.75" customHeight="1" x14ac:dyDescent="0.25">
      <c r="A10" s="116"/>
      <c r="B10" s="76" t="s">
        <v>192</v>
      </c>
      <c r="C10" s="77">
        <f>+'Ingresos y Gastos'!C11</f>
        <v>0</v>
      </c>
      <c r="D10" s="77">
        <f>+'Ingresos y Gastos'!D11</f>
        <v>0</v>
      </c>
      <c r="E10" s="77">
        <f>+'Ingresos y Gastos'!E11</f>
        <v>0</v>
      </c>
      <c r="F10" s="117"/>
    </row>
    <row r="11" spans="1:6" ht="12.75" customHeight="1" x14ac:dyDescent="0.25">
      <c r="A11" s="116"/>
      <c r="B11" s="76" t="s">
        <v>193</v>
      </c>
      <c r="C11" s="77">
        <f>+'Ingresos y Gastos'!C17</f>
        <v>0</v>
      </c>
      <c r="D11" s="77">
        <f>+'Ingresos y Gastos'!D17</f>
        <v>0</v>
      </c>
      <c r="E11" s="77">
        <f>+'Ingresos y Gastos'!E17</f>
        <v>0</v>
      </c>
      <c r="F11" s="117"/>
    </row>
    <row r="12" spans="1:6" ht="12.75" customHeight="1" x14ac:dyDescent="0.25">
      <c r="A12" s="116"/>
      <c r="B12" s="76" t="s">
        <v>194</v>
      </c>
      <c r="C12" s="77">
        <f>+'Ingresos y Gastos'!C28</f>
        <v>0</v>
      </c>
      <c r="D12" s="77">
        <f>+'Ingresos y Gastos'!D28</f>
        <v>0</v>
      </c>
      <c r="E12" s="77">
        <f>+'Ingresos y Gastos'!E28</f>
        <v>0</v>
      </c>
      <c r="F12" s="117"/>
    </row>
    <row r="13" spans="1:6" ht="12.75" customHeight="1" x14ac:dyDescent="0.25">
      <c r="A13" s="116"/>
      <c r="B13" s="81" t="s">
        <v>23</v>
      </c>
      <c r="C13" s="82">
        <f>SUM(C10:C12)</f>
        <v>0</v>
      </c>
      <c r="D13" s="82">
        <f>SUM(D10:D12)</f>
        <v>0</v>
      </c>
      <c r="E13" s="82">
        <f>SUM(E10:E12)</f>
        <v>0</v>
      </c>
      <c r="F13" s="117"/>
    </row>
    <row r="14" spans="1:6" ht="12.75" customHeight="1" x14ac:dyDescent="0.25">
      <c r="A14" s="116"/>
      <c r="B14" s="76"/>
      <c r="C14" s="77"/>
      <c r="D14" s="77"/>
      <c r="E14" s="77"/>
      <c r="F14" s="117"/>
    </row>
    <row r="15" spans="1:6" ht="12.75" customHeight="1" x14ac:dyDescent="0.25">
      <c r="A15" s="116"/>
      <c r="B15" s="76" t="s">
        <v>195</v>
      </c>
      <c r="C15" s="77">
        <f>+Financiacion!E17</f>
        <v>0</v>
      </c>
      <c r="D15" s="77">
        <f>+Financiacion!E18</f>
        <v>0</v>
      </c>
      <c r="E15" s="77">
        <f>+Financiacion!E19</f>
        <v>0</v>
      </c>
      <c r="F15" s="117"/>
    </row>
    <row r="16" spans="1:6" ht="12.75" customHeight="1" x14ac:dyDescent="0.25">
      <c r="A16" s="116"/>
      <c r="B16" s="76"/>
      <c r="C16" s="77"/>
      <c r="D16" s="77"/>
      <c r="E16" s="77"/>
      <c r="F16" s="117"/>
    </row>
    <row r="17" spans="1:6" ht="12.75" customHeight="1" x14ac:dyDescent="0.25">
      <c r="A17" s="116"/>
      <c r="B17" s="76" t="s">
        <v>196</v>
      </c>
      <c r="C17" s="77" t="e">
        <f>+C8-C13-C15</f>
        <v>#VALUE!</v>
      </c>
      <c r="D17" s="77" t="e">
        <f>+D8-D13-D15</f>
        <v>#VALUE!</v>
      </c>
      <c r="E17" s="77" t="e">
        <f>+E8-E13-E15</f>
        <v>#VALUE!</v>
      </c>
      <c r="F17" s="117"/>
    </row>
    <row r="18" spans="1:6" ht="12.75" customHeight="1" x14ac:dyDescent="0.25">
      <c r="A18" s="116"/>
      <c r="B18" s="76" t="s">
        <v>197</v>
      </c>
      <c r="C18" s="77" t="e">
        <f>+C17*0.25</f>
        <v>#VALUE!</v>
      </c>
      <c r="D18" s="77" t="e">
        <f>+D17*0.25</f>
        <v>#VALUE!</v>
      </c>
      <c r="E18" s="77" t="e">
        <f>+E17*0.25</f>
        <v>#VALUE!</v>
      </c>
      <c r="F18" s="117"/>
    </row>
    <row r="19" spans="1:6" ht="12.75" customHeight="1" x14ac:dyDescent="0.25">
      <c r="A19" s="116"/>
      <c r="B19" s="80" t="s">
        <v>198</v>
      </c>
      <c r="C19" s="123" t="e">
        <f>+C17-C18</f>
        <v>#VALUE!</v>
      </c>
      <c r="D19" s="123" t="e">
        <f>+D17-D18</f>
        <v>#VALUE!</v>
      </c>
      <c r="E19" s="123" t="e">
        <f>+E17-E18</f>
        <v>#VALUE!</v>
      </c>
      <c r="F19" s="117"/>
    </row>
    <row r="20" spans="1:6" ht="12.75" customHeight="1" x14ac:dyDescent="0.25">
      <c r="A20" s="116"/>
      <c r="B20" s="109"/>
      <c r="C20" s="110"/>
      <c r="D20" s="110"/>
      <c r="E20" s="110"/>
      <c r="F20" s="117"/>
    </row>
    <row r="21" spans="1:6" ht="12.75" customHeight="1" x14ac:dyDescent="0.25">
      <c r="A21" s="116"/>
      <c r="B21" s="109"/>
      <c r="C21" s="110"/>
      <c r="D21" s="110"/>
      <c r="E21" s="110"/>
      <c r="F21" s="117"/>
    </row>
    <row r="22" spans="1:6" ht="12.75" customHeight="1" x14ac:dyDescent="0.25">
      <c r="A22" s="116"/>
      <c r="B22" s="80" t="s">
        <v>204</v>
      </c>
      <c r="C22" s="99"/>
      <c r="D22" s="110"/>
      <c r="E22" s="110"/>
      <c r="F22" s="117"/>
    </row>
    <row r="23" spans="1:6" ht="12.75" customHeight="1" x14ac:dyDescent="0.25">
      <c r="A23" s="116"/>
      <c r="B23" s="76" t="s">
        <v>24</v>
      </c>
      <c r="C23" s="111">
        <f>IF(DATOS!C9="si",DATOS!C10,0)</f>
        <v>0.21</v>
      </c>
      <c r="D23" s="110"/>
      <c r="E23" s="110"/>
      <c r="F23" s="117"/>
    </row>
    <row r="24" spans="1:6" ht="12.75" customHeight="1" x14ac:dyDescent="0.25">
      <c r="A24" s="116"/>
      <c r="B24" s="76" t="s">
        <v>25</v>
      </c>
      <c r="C24" s="111">
        <f>+C23</f>
        <v>0.21</v>
      </c>
      <c r="D24" s="110"/>
      <c r="E24" s="110"/>
      <c r="F24" s="117"/>
    </row>
    <row r="25" spans="1:6" ht="12.75" customHeight="1" x14ac:dyDescent="0.25">
      <c r="A25" s="116"/>
      <c r="B25" s="76" t="s">
        <v>26</v>
      </c>
      <c r="C25" s="111">
        <f>+C24</f>
        <v>0.21</v>
      </c>
      <c r="D25" s="110"/>
      <c r="E25" s="110"/>
      <c r="F25" s="117"/>
    </row>
    <row r="26" spans="1:6" ht="12.75" customHeight="1" x14ac:dyDescent="0.25">
      <c r="A26" s="116"/>
      <c r="B26" s="110"/>
      <c r="C26" s="112"/>
      <c r="D26" s="110"/>
      <c r="E26" s="110"/>
      <c r="F26" s="117"/>
    </row>
    <row r="27" spans="1:6" ht="12.75" customHeight="1" x14ac:dyDescent="0.25">
      <c r="A27" s="116"/>
      <c r="B27" s="109"/>
      <c r="C27" s="110"/>
      <c r="D27" s="110"/>
      <c r="E27" s="110"/>
      <c r="F27" s="117"/>
    </row>
    <row r="28" spans="1:6" ht="12.75" customHeight="1" x14ac:dyDescent="0.25">
      <c r="A28" s="116"/>
      <c r="B28" s="104" t="s">
        <v>27</v>
      </c>
      <c r="C28" s="124"/>
      <c r="D28" s="124"/>
      <c r="E28" s="124"/>
      <c r="F28" s="117"/>
    </row>
    <row r="29" spans="1:6" ht="12.75" customHeight="1" x14ac:dyDescent="0.25">
      <c r="A29" s="116"/>
      <c r="B29" s="104"/>
      <c r="C29" s="124"/>
      <c r="D29" s="124"/>
      <c r="E29" s="124"/>
      <c r="F29" s="117"/>
    </row>
    <row r="30" spans="1:6" ht="12.75" customHeight="1" x14ac:dyDescent="0.25">
      <c r="A30" s="116"/>
      <c r="B30" s="104"/>
      <c r="C30" s="79">
        <f>'Ingresos y Gastos'!C5</f>
        <v>2015</v>
      </c>
      <c r="D30" s="79">
        <f>'Ingresos y Gastos'!D5</f>
        <v>2016</v>
      </c>
      <c r="E30" s="79">
        <f>'Ingresos y Gastos'!E5</f>
        <v>2017</v>
      </c>
      <c r="F30" s="117"/>
    </row>
    <row r="31" spans="1:6" ht="12.75" customHeight="1" x14ac:dyDescent="0.25">
      <c r="A31" s="116"/>
      <c r="B31" s="76" t="s">
        <v>28</v>
      </c>
      <c r="C31" s="77">
        <f>+C6*C23</f>
        <v>0.42</v>
      </c>
      <c r="D31" s="77">
        <f>+D6*C23</f>
        <v>0.42</v>
      </c>
      <c r="E31" s="77">
        <f>+E6*C23</f>
        <v>0.42</v>
      </c>
      <c r="F31" s="117"/>
    </row>
    <row r="32" spans="1:6" ht="12.75" customHeight="1" x14ac:dyDescent="0.25">
      <c r="A32" s="116"/>
      <c r="B32" s="76" t="s">
        <v>29</v>
      </c>
      <c r="C32" s="77"/>
      <c r="D32" s="77"/>
      <c r="E32" s="77"/>
      <c r="F32" s="117"/>
    </row>
    <row r="33" spans="1:6" ht="12.75" customHeight="1" x14ac:dyDescent="0.25">
      <c r="A33" s="116"/>
      <c r="B33" s="76" t="s">
        <v>30</v>
      </c>
      <c r="C33" s="77">
        <f>+'Inversion Inicial'!C43</f>
        <v>0</v>
      </c>
      <c r="D33" s="77"/>
      <c r="E33" s="77"/>
      <c r="F33" s="117"/>
    </row>
    <row r="34" spans="1:6" ht="12.75" customHeight="1" x14ac:dyDescent="0.25">
      <c r="A34" s="116"/>
      <c r="B34" s="76" t="s">
        <v>31</v>
      </c>
      <c r="C34" s="77" t="e">
        <f>+C7*C24+('Ingresos y Gastos'!C30+'Ingresos y Gastos'!C31+'Ingresos y Gastos'!C32+'Ingresos y Gastos'!C35+'Ingresos y Gastos'!C36+'Ingresos y Gastos'!C37)*'Cuenta Resultados'!C25</f>
        <v>#VALUE!</v>
      </c>
      <c r="D34" s="77" t="e">
        <f>+D7*$C24+('Ingresos y Gastos'!D30+'Ingresos y Gastos'!D31+'Ingresos y Gastos'!D32+'Ingresos y Gastos'!D35+'Ingresos y Gastos'!D36+'Ingresos y Gastos'!D37)*'Cuenta Resultados'!$C25</f>
        <v>#VALUE!</v>
      </c>
      <c r="E34" s="77" t="e">
        <f>+E7*$C24+('Ingresos y Gastos'!E30+'Ingresos y Gastos'!E31+'Ingresos y Gastos'!E32+'Ingresos y Gastos'!E35+'Ingresos y Gastos'!E36+'Ingresos y Gastos'!E37)*'Cuenta Resultados'!$C25</f>
        <v>#VALUE!</v>
      </c>
      <c r="F34" s="117"/>
    </row>
    <row r="35" spans="1:6" ht="12.75" customHeight="1" x14ac:dyDescent="0.25">
      <c r="A35" s="116"/>
      <c r="B35" s="76" t="s">
        <v>32</v>
      </c>
      <c r="C35" s="77" t="e">
        <f>+C31-C33-C34</f>
        <v>#VALUE!</v>
      </c>
      <c r="D35" s="77" t="e">
        <f>+D31-D33-D34</f>
        <v>#VALUE!</v>
      </c>
      <c r="E35" s="77" t="e">
        <f>+E31-E34</f>
        <v>#VALUE!</v>
      </c>
      <c r="F35" s="117"/>
    </row>
    <row r="36" spans="1:6" ht="12.75" customHeight="1" x14ac:dyDescent="0.25">
      <c r="A36" s="116"/>
      <c r="B36" s="76" t="s">
        <v>33</v>
      </c>
      <c r="C36" s="77"/>
      <c r="D36" s="77">
        <v>0</v>
      </c>
      <c r="E36" s="77"/>
      <c r="F36" s="117"/>
    </row>
    <row r="37" spans="1:6" ht="12.75" customHeight="1" x14ac:dyDescent="0.25">
      <c r="A37" s="116"/>
      <c r="B37" s="76" t="s">
        <v>34</v>
      </c>
      <c r="C37" s="77" t="e">
        <f>+C35</f>
        <v>#VALUE!</v>
      </c>
      <c r="D37" s="77" t="e">
        <f>+D35+D36</f>
        <v>#VALUE!</v>
      </c>
      <c r="E37" s="77" t="e">
        <f>+E35+E36</f>
        <v>#VALUE!</v>
      </c>
      <c r="F37" s="117"/>
    </row>
    <row r="38" spans="1:6" ht="12.75" customHeight="1" x14ac:dyDescent="0.25">
      <c r="A38" s="116"/>
      <c r="B38" s="76" t="s">
        <v>35</v>
      </c>
      <c r="C38" s="77" t="e">
        <f>+C37</f>
        <v>#VALUE!</v>
      </c>
      <c r="D38" s="77" t="e">
        <f>+D37/4</f>
        <v>#VALUE!</v>
      </c>
      <c r="E38" s="77" t="e">
        <f>+E37/4</f>
        <v>#VALUE!</v>
      </c>
      <c r="F38" s="117"/>
    </row>
    <row r="39" spans="1:6" ht="12.75" customHeight="1" x14ac:dyDescent="0.25">
      <c r="A39" s="116"/>
      <c r="B39" s="76"/>
      <c r="C39" s="77"/>
      <c r="D39" s="77"/>
      <c r="E39" s="77"/>
      <c r="F39" s="117"/>
    </row>
    <row r="40" spans="1:6" ht="12.75" customHeight="1" x14ac:dyDescent="0.25">
      <c r="A40" s="116"/>
      <c r="B40" s="80" t="s">
        <v>36</v>
      </c>
      <c r="C40" s="77"/>
      <c r="D40" s="77"/>
      <c r="E40" s="77"/>
      <c r="F40" s="117"/>
    </row>
    <row r="41" spans="1:6" ht="12.75" customHeight="1" x14ac:dyDescent="0.25">
      <c r="A41" s="116"/>
      <c r="B41" s="76" t="s">
        <v>37</v>
      </c>
      <c r="C41" s="77" t="e">
        <f>+C38</f>
        <v>#VALUE!</v>
      </c>
      <c r="D41" s="77" t="e">
        <f>+D38</f>
        <v>#VALUE!</v>
      </c>
      <c r="E41" s="77" t="e">
        <f>+E38</f>
        <v>#VALUE!</v>
      </c>
      <c r="F41" s="117"/>
    </row>
    <row r="42" spans="1:6" ht="12.75" customHeight="1" x14ac:dyDescent="0.25">
      <c r="A42" s="116"/>
      <c r="B42" s="76" t="s">
        <v>38</v>
      </c>
      <c r="C42" s="77">
        <v>0</v>
      </c>
      <c r="D42" s="77">
        <v>0</v>
      </c>
      <c r="E42" s="77">
        <v>0</v>
      </c>
      <c r="F42" s="117"/>
    </row>
    <row r="43" spans="1:6" ht="12.75" customHeight="1" x14ac:dyDescent="0.25">
      <c r="A43" s="116"/>
      <c r="B43" s="76" t="s">
        <v>39</v>
      </c>
      <c r="C43" s="77" t="e">
        <f>+C18</f>
        <v>#VALUE!</v>
      </c>
      <c r="D43" s="77" t="e">
        <f>+D18</f>
        <v>#VALUE!</v>
      </c>
      <c r="E43" s="77" t="e">
        <f>+E18</f>
        <v>#VALUE!</v>
      </c>
      <c r="F43" s="117"/>
    </row>
    <row r="44" spans="1:6" ht="12.75" customHeight="1" x14ac:dyDescent="0.25">
      <c r="A44" s="116"/>
      <c r="B44" s="76" t="s">
        <v>40</v>
      </c>
      <c r="C44" s="77">
        <f>+'Ingresos y Gastos'!C14/12</f>
        <v>0</v>
      </c>
      <c r="D44" s="77">
        <f>+'Ingresos y Gastos'!D14/12</f>
        <v>0</v>
      </c>
      <c r="E44" s="77">
        <f>+'Ingresos y Gastos'!E14/12</f>
        <v>0</v>
      </c>
      <c r="F44" s="117"/>
    </row>
    <row r="45" spans="1:6" ht="12.75" customHeight="1" x14ac:dyDescent="0.25">
      <c r="A45" s="116"/>
      <c r="B45" s="81" t="s">
        <v>41</v>
      </c>
      <c r="C45" s="106" t="e">
        <f>SUM(C41:C44)</f>
        <v>#VALUE!</v>
      </c>
      <c r="D45" s="106" t="e">
        <f>SUM(D41:D44)</f>
        <v>#VALUE!</v>
      </c>
      <c r="E45" s="106" t="e">
        <f>SUM(E41:E44)</f>
        <v>#VALUE!</v>
      </c>
      <c r="F45" s="117"/>
    </row>
    <row r="46" spans="1:6" ht="12.75" customHeight="1" x14ac:dyDescent="0.25">
      <c r="A46" s="116"/>
      <c r="B46" s="108"/>
      <c r="C46" s="118"/>
      <c r="D46" s="118"/>
      <c r="E46" s="118"/>
      <c r="F46" s="117"/>
    </row>
    <row r="47" spans="1:6" ht="12.75" customHeight="1" thickBot="1" x14ac:dyDescent="0.3">
      <c r="A47" s="119"/>
      <c r="B47" s="120"/>
      <c r="C47" s="121"/>
      <c r="D47" s="121"/>
      <c r="E47" s="121"/>
      <c r="F47" s="122"/>
    </row>
    <row r="48" spans="1:6" ht="12.75" customHeight="1" x14ac:dyDescent="0.25">
      <c r="C48" s="6"/>
      <c r="D48" s="6"/>
      <c r="E48" s="6"/>
    </row>
    <row r="49" spans="3:5" ht="12.75" customHeight="1" x14ac:dyDescent="0.25">
      <c r="C49" s="6"/>
      <c r="D49" s="6"/>
      <c r="E49" s="6"/>
    </row>
    <row r="50" spans="3:5" ht="12.75" customHeight="1" x14ac:dyDescent="0.25">
      <c r="C50" s="6"/>
      <c r="D50" s="6"/>
      <c r="E50" s="6"/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&amp;A</oddHeader>
    <oddFooter>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J38" sqref="J38"/>
    </sheetView>
  </sheetViews>
  <sheetFormatPr baseColWidth="10" defaultRowHeight="12.75" x14ac:dyDescent="0.2"/>
  <cols>
    <col min="1" max="1" width="4.7109375" customWidth="1"/>
    <col min="2" max="2" width="26.42578125" customWidth="1"/>
  </cols>
  <sheetData>
    <row r="1" spans="1:6" ht="31.5" customHeight="1" x14ac:dyDescent="0.2">
      <c r="A1" s="21"/>
      <c r="B1" s="22"/>
      <c r="C1" s="22"/>
      <c r="D1" s="22"/>
      <c r="E1" s="22"/>
      <c r="F1" s="23"/>
    </row>
    <row r="2" spans="1:6" ht="48" customHeight="1" x14ac:dyDescent="0.2">
      <c r="A2" s="24"/>
      <c r="B2" s="25"/>
      <c r="C2" s="25"/>
      <c r="D2" s="25"/>
      <c r="E2" s="25"/>
      <c r="F2" s="26"/>
    </row>
    <row r="3" spans="1:6" ht="18.75" x14ac:dyDescent="0.3">
      <c r="A3" s="24"/>
      <c r="B3" s="27" t="s">
        <v>42</v>
      </c>
      <c r="C3" s="128"/>
      <c r="D3" s="128"/>
      <c r="E3" s="128"/>
      <c r="F3" s="26"/>
    </row>
    <row r="4" spans="1:6" ht="12.75" customHeight="1" x14ac:dyDescent="0.25">
      <c r="A4" s="116"/>
      <c r="B4" s="129"/>
      <c r="C4" s="129"/>
      <c r="D4" s="129"/>
      <c r="E4" s="129"/>
      <c r="F4" s="26"/>
    </row>
    <row r="5" spans="1:6" ht="12.75" customHeight="1" x14ac:dyDescent="0.25">
      <c r="A5" s="116"/>
      <c r="B5" s="62" t="s">
        <v>43</v>
      </c>
      <c r="C5" s="129"/>
      <c r="D5" s="129"/>
      <c r="E5" s="129"/>
      <c r="F5" s="26"/>
    </row>
    <row r="6" spans="1:6" ht="12.75" customHeight="1" x14ac:dyDescent="0.25">
      <c r="A6" s="116"/>
      <c r="B6" s="129"/>
      <c r="C6" s="49">
        <f>+'Cuenta Resultados'!C5</f>
        <v>2015</v>
      </c>
      <c r="D6" s="49">
        <f>+'Cuenta Resultados'!D5</f>
        <v>2016</v>
      </c>
      <c r="E6" s="49">
        <f>+'Cuenta Resultados'!E5</f>
        <v>2017</v>
      </c>
      <c r="F6" s="26"/>
    </row>
    <row r="7" spans="1:6" ht="12.75" customHeight="1" x14ac:dyDescent="0.25">
      <c r="A7" s="116"/>
      <c r="B7" s="80" t="s">
        <v>162</v>
      </c>
      <c r="C7" s="77"/>
      <c r="D7" s="77"/>
      <c r="E7" s="77"/>
      <c r="F7" s="26"/>
    </row>
    <row r="8" spans="1:6" ht="12.75" customHeight="1" x14ac:dyDescent="0.25">
      <c r="A8" s="116"/>
      <c r="B8" s="76" t="s">
        <v>44</v>
      </c>
      <c r="C8" s="77">
        <f>+'Inversion Inicial'!C38-'Ingresos y Gastos'!C50</f>
        <v>0</v>
      </c>
      <c r="D8" s="77">
        <f>+C8-'Ingresos y Gastos'!D50</f>
        <v>0</v>
      </c>
      <c r="E8" s="77">
        <f>+D8-'Ingresos y Gastos'!E50</f>
        <v>0</v>
      </c>
      <c r="F8" s="26"/>
    </row>
    <row r="9" spans="1:6" ht="12.75" customHeight="1" x14ac:dyDescent="0.25">
      <c r="A9" s="116"/>
      <c r="B9" s="76" t="s">
        <v>45</v>
      </c>
      <c r="C9" s="77">
        <f>+'Inversion Inicial'!C39-'Ingresos y Gastos'!C51</f>
        <v>0</v>
      </c>
      <c r="D9" s="77">
        <f>+C9-'Ingresos y Gastos'!D51</f>
        <v>0</v>
      </c>
      <c r="E9" s="77">
        <f>+D9-'Ingresos y Gastos'!E51</f>
        <v>0</v>
      </c>
      <c r="F9" s="26"/>
    </row>
    <row r="10" spans="1:6" ht="12.75" customHeight="1" x14ac:dyDescent="0.25">
      <c r="A10" s="116"/>
      <c r="B10" s="76" t="s">
        <v>46</v>
      </c>
      <c r="C10" s="77">
        <f>+'Inversion Inicial'!C40</f>
        <v>0</v>
      </c>
      <c r="D10" s="77">
        <f>+C10</f>
        <v>0</v>
      </c>
      <c r="E10" s="77">
        <f>+D10</f>
        <v>0</v>
      </c>
      <c r="F10" s="26"/>
    </row>
    <row r="11" spans="1:6" ht="12.75" customHeight="1" x14ac:dyDescent="0.25">
      <c r="A11" s="116"/>
      <c r="B11" s="76" t="s">
        <v>47</v>
      </c>
      <c r="C11" s="125">
        <f>SUM($C$8:$C$10)</f>
        <v>0</v>
      </c>
      <c r="D11" s="125">
        <f>SUM(D8:D10)</f>
        <v>0</v>
      </c>
      <c r="E11" s="125">
        <f>SUM(E8:E10)</f>
        <v>0</v>
      </c>
      <c r="F11" s="26"/>
    </row>
    <row r="12" spans="1:6" ht="12.75" customHeight="1" x14ac:dyDescent="0.25">
      <c r="A12" s="116"/>
      <c r="B12" s="76"/>
      <c r="C12" s="77"/>
      <c r="D12" s="77"/>
      <c r="E12" s="77"/>
      <c r="F12" s="26"/>
    </row>
    <row r="13" spans="1:6" ht="12.75" customHeight="1" x14ac:dyDescent="0.25">
      <c r="A13" s="116"/>
      <c r="B13" s="80" t="s">
        <v>163</v>
      </c>
      <c r="C13" s="77"/>
      <c r="D13" s="77"/>
      <c r="E13" s="77"/>
      <c r="F13" s="26"/>
    </row>
    <row r="14" spans="1:6" ht="12.75" customHeight="1" x14ac:dyDescent="0.25">
      <c r="A14" s="116"/>
      <c r="B14" s="76" t="s">
        <v>14</v>
      </c>
      <c r="C14" s="77">
        <f>+'Inversion Inicial'!C31</f>
        <v>0</v>
      </c>
      <c r="D14" s="77" t="e">
        <f>+(DATOS!E76*('Ingresos y Gastos'!D8))/360</f>
        <v>#VALUE!</v>
      </c>
      <c r="E14" s="77" t="e">
        <f>+(DATOS!E76*('Ingresos y Gastos'!E8))/360</f>
        <v>#VALUE!</v>
      </c>
      <c r="F14" s="26"/>
    </row>
    <row r="15" spans="1:6" ht="12.75" customHeight="1" x14ac:dyDescent="0.25">
      <c r="A15" s="116"/>
      <c r="B15" s="76" t="s">
        <v>48</v>
      </c>
      <c r="C15" s="77">
        <f>+'Cuenta Resultados'!C6*(1+'Cuenta Resultados'!$C23)/360*DATOS!$C$107</f>
        <v>0.40333333333333332</v>
      </c>
      <c r="D15" s="77">
        <f>+'Cuenta Resultados'!D6*(1+'Cuenta Resultados'!$C23)/360*DATOS!$C$107</f>
        <v>0.40333333333333332</v>
      </c>
      <c r="E15" s="77">
        <f>+'Cuenta Resultados'!E6*(1+'Cuenta Resultados'!$C23)/360*DATOS!$C$107</f>
        <v>0.40333333333333332</v>
      </c>
      <c r="F15" s="26"/>
    </row>
    <row r="16" spans="1:6" ht="12.75" customHeight="1" x14ac:dyDescent="0.25">
      <c r="A16" s="116"/>
      <c r="B16" s="76" t="s">
        <v>49</v>
      </c>
      <c r="C16" s="77" t="e">
        <f>C39-(C11+C14+C15)</f>
        <v>#VALUE!</v>
      </c>
      <c r="D16" s="77" t="e">
        <f>D39-(D11+D14+D15)</f>
        <v>#VALUE!</v>
      </c>
      <c r="E16" s="77" t="e">
        <f>E39-(E11+E14+E15)</f>
        <v>#VALUE!</v>
      </c>
      <c r="F16" s="26"/>
    </row>
    <row r="17" spans="1:6" ht="12.75" customHeight="1" x14ac:dyDescent="0.25">
      <c r="A17" s="116"/>
      <c r="B17" s="76" t="s">
        <v>50</v>
      </c>
      <c r="C17" s="125" t="e">
        <f>SUM(C14:C16)</f>
        <v>#VALUE!</v>
      </c>
      <c r="D17" s="125" t="e">
        <f>SUM(D14:D16)</f>
        <v>#VALUE!</v>
      </c>
      <c r="E17" s="125" t="e">
        <f>SUM(E14:E16)</f>
        <v>#VALUE!</v>
      </c>
      <c r="F17" s="26"/>
    </row>
    <row r="18" spans="1:6" ht="12.75" customHeight="1" x14ac:dyDescent="0.25">
      <c r="A18" s="116"/>
      <c r="B18" s="76"/>
      <c r="C18" s="77"/>
      <c r="D18" s="77"/>
      <c r="E18" s="77"/>
      <c r="F18" s="26"/>
    </row>
    <row r="19" spans="1:6" ht="12.75" customHeight="1" x14ac:dyDescent="0.25">
      <c r="A19" s="116"/>
      <c r="B19" s="80" t="s">
        <v>51</v>
      </c>
      <c r="C19" s="123" t="e">
        <f>+C17+C11</f>
        <v>#VALUE!</v>
      </c>
      <c r="D19" s="123" t="e">
        <f>+D17+D11</f>
        <v>#VALUE!</v>
      </c>
      <c r="E19" s="123" t="e">
        <f>+E17+E11</f>
        <v>#VALUE!</v>
      </c>
      <c r="F19" s="26"/>
    </row>
    <row r="20" spans="1:6" ht="12.75" customHeight="1" x14ac:dyDescent="0.25">
      <c r="A20" s="116"/>
      <c r="B20" s="109"/>
      <c r="C20" s="109"/>
      <c r="D20" s="109"/>
      <c r="E20" s="109"/>
      <c r="F20" s="26"/>
    </row>
    <row r="21" spans="1:6" ht="12.75" customHeight="1" x14ac:dyDescent="0.25">
      <c r="A21" s="116"/>
      <c r="B21" s="109"/>
      <c r="C21" s="109"/>
      <c r="D21" s="109"/>
      <c r="E21" s="109"/>
      <c r="F21" s="26"/>
    </row>
    <row r="22" spans="1:6" ht="12.75" customHeight="1" x14ac:dyDescent="0.25">
      <c r="A22" s="116"/>
      <c r="B22" s="130" t="s">
        <v>206</v>
      </c>
      <c r="C22" s="131"/>
      <c r="D22" s="131"/>
      <c r="E22" s="131"/>
      <c r="F22" s="26"/>
    </row>
    <row r="23" spans="1:6" ht="12.75" customHeight="1" x14ac:dyDescent="0.25">
      <c r="A23" s="116"/>
      <c r="B23" s="130"/>
      <c r="C23" s="79">
        <f>'Cuenta Resultados'!C30</f>
        <v>2015</v>
      </c>
      <c r="D23" s="79">
        <f>'Cuenta Resultados'!D30</f>
        <v>2016</v>
      </c>
      <c r="E23" s="79">
        <f>'Cuenta Resultados'!E30</f>
        <v>2017</v>
      </c>
      <c r="F23" s="26"/>
    </row>
    <row r="24" spans="1:6" ht="12.75" customHeight="1" x14ac:dyDescent="0.25">
      <c r="A24" s="116"/>
      <c r="B24" s="80" t="s">
        <v>164</v>
      </c>
      <c r="C24" s="126"/>
      <c r="D24" s="126"/>
      <c r="E24" s="126"/>
      <c r="F24" s="26"/>
    </row>
    <row r="25" spans="1:6" ht="12.75" customHeight="1" x14ac:dyDescent="0.25">
      <c r="A25" s="116"/>
      <c r="B25" s="76" t="s">
        <v>19</v>
      </c>
      <c r="C25" s="77">
        <f>+'Inversion Inicial'!C47</f>
        <v>0</v>
      </c>
      <c r="D25" s="77">
        <f>+C25</f>
        <v>0</v>
      </c>
      <c r="E25" s="77">
        <f>+D25</f>
        <v>0</v>
      </c>
      <c r="F25" s="26"/>
    </row>
    <row r="26" spans="1:6" ht="12.75" customHeight="1" x14ac:dyDescent="0.25">
      <c r="A26" s="116"/>
      <c r="B26" s="76" t="s">
        <v>52</v>
      </c>
      <c r="C26" s="77"/>
      <c r="D26" s="77" t="e">
        <f>+C28</f>
        <v>#VALUE!</v>
      </c>
      <c r="E26" s="77" t="e">
        <f>+D26+D28</f>
        <v>#VALUE!</v>
      </c>
      <c r="F26" s="26"/>
    </row>
    <row r="27" spans="1:6" ht="12.75" customHeight="1" x14ac:dyDescent="0.25">
      <c r="A27" s="116"/>
      <c r="B27" s="76" t="s">
        <v>53</v>
      </c>
      <c r="C27" s="77">
        <f>+'Inversion Inicial'!C49</f>
        <v>0</v>
      </c>
      <c r="D27" s="77">
        <f>+C27</f>
        <v>0</v>
      </c>
      <c r="E27" s="77">
        <f>+D27</f>
        <v>0</v>
      </c>
      <c r="F27" s="26"/>
    </row>
    <row r="28" spans="1:6" ht="12.75" customHeight="1" x14ac:dyDescent="0.25">
      <c r="A28" s="116"/>
      <c r="B28" s="76" t="s">
        <v>54</v>
      </c>
      <c r="C28" s="77" t="e">
        <f>+'Cuenta Resultados'!C19</f>
        <v>#VALUE!</v>
      </c>
      <c r="D28" s="77" t="e">
        <f>+'Cuenta Resultados'!D19</f>
        <v>#VALUE!</v>
      </c>
      <c r="E28" s="77" t="e">
        <f>+'Cuenta Resultados'!E19</f>
        <v>#VALUE!</v>
      </c>
      <c r="F28" s="26"/>
    </row>
    <row r="29" spans="1:6" ht="12.75" customHeight="1" x14ac:dyDescent="0.25">
      <c r="A29" s="116"/>
      <c r="B29" s="76" t="s">
        <v>55</v>
      </c>
      <c r="C29" s="125" t="e">
        <f>SUM(C25:C28)</f>
        <v>#VALUE!</v>
      </c>
      <c r="D29" s="125" t="e">
        <f>SUM(D25:D28)</f>
        <v>#VALUE!</v>
      </c>
      <c r="E29" s="125" t="e">
        <f>SUM(E25:E28)</f>
        <v>#VALUE!</v>
      </c>
      <c r="F29" s="26"/>
    </row>
    <row r="30" spans="1:6" ht="12.75" customHeight="1" x14ac:dyDescent="0.25">
      <c r="A30" s="116"/>
      <c r="B30" s="76"/>
      <c r="C30" s="77"/>
      <c r="D30" s="77"/>
      <c r="E30" s="77"/>
      <c r="F30" s="26"/>
    </row>
    <row r="31" spans="1:6" ht="12.75" customHeight="1" x14ac:dyDescent="0.25">
      <c r="A31" s="116"/>
      <c r="B31" s="80" t="s">
        <v>130</v>
      </c>
      <c r="C31" s="125">
        <f>Financiacion!D18-C36</f>
        <v>0</v>
      </c>
      <c r="D31" s="125">
        <f>Financiacion!D19-D36</f>
        <v>0</v>
      </c>
      <c r="E31" s="125">
        <f>Financiacion!D20-E36</f>
        <v>0</v>
      </c>
      <c r="F31" s="26"/>
    </row>
    <row r="32" spans="1:6" ht="12.75" customHeight="1" x14ac:dyDescent="0.25">
      <c r="A32" s="116"/>
      <c r="B32" s="127"/>
      <c r="C32" s="77"/>
      <c r="D32" s="77"/>
      <c r="E32" s="77"/>
      <c r="F32" s="26"/>
    </row>
    <row r="33" spans="1:6" ht="12.75" customHeight="1" x14ac:dyDescent="0.25">
      <c r="A33" s="116"/>
      <c r="B33" s="80" t="s">
        <v>165</v>
      </c>
      <c r="C33" s="77"/>
      <c r="D33" s="77"/>
      <c r="E33" s="77"/>
      <c r="F33" s="26"/>
    </row>
    <row r="34" spans="1:6" ht="12.75" customHeight="1" x14ac:dyDescent="0.25">
      <c r="A34" s="116"/>
      <c r="B34" s="76" t="s">
        <v>56</v>
      </c>
      <c r="C34" s="77" t="e">
        <f>+('Cuenta Resultados'!C7+'Inversion Inicial'!C50)*(1+'Cuenta Resultados'!C24)*DATOS!C108/360</f>
        <v>#VALUE!</v>
      </c>
      <c r="D34" s="77" t="e">
        <f>+(('Cuenta Resultados'!D7)*(1+(('Cuenta Resultados'!$C$23/100))))/360*DATOS!$C108</f>
        <v>#VALUE!</v>
      </c>
      <c r="E34" s="77" t="e">
        <f>+(('Cuenta Resultados'!E7)*(1+(('Cuenta Resultados'!$C$23/100))))/360*90</f>
        <v>#VALUE!</v>
      </c>
      <c r="F34" s="26"/>
    </row>
    <row r="35" spans="1:6" ht="12.75" customHeight="1" x14ac:dyDescent="0.25">
      <c r="A35" s="116"/>
      <c r="B35" s="76" t="s">
        <v>57</v>
      </c>
      <c r="C35" s="77" t="e">
        <f>+'Cuenta Resultados'!C45</f>
        <v>#VALUE!</v>
      </c>
      <c r="D35" s="77" t="e">
        <f>+'Cuenta Resultados'!D45</f>
        <v>#VALUE!</v>
      </c>
      <c r="E35" s="77" t="e">
        <f>+'Cuenta Resultados'!E45</f>
        <v>#VALUE!</v>
      </c>
      <c r="F35" s="26"/>
    </row>
    <row r="36" spans="1:6" ht="12.75" customHeight="1" x14ac:dyDescent="0.25">
      <c r="A36" s="116"/>
      <c r="B36" s="76" t="s">
        <v>58</v>
      </c>
      <c r="C36" s="77">
        <f>+Financiacion!F18</f>
        <v>0</v>
      </c>
      <c r="D36" s="77">
        <f>Financiacion!F19</f>
        <v>0</v>
      </c>
      <c r="E36" s="77">
        <f>Financiacion!F20</f>
        <v>0</v>
      </c>
      <c r="F36" s="26"/>
    </row>
    <row r="37" spans="1:6" ht="12.75" customHeight="1" x14ac:dyDescent="0.25">
      <c r="A37" s="116"/>
      <c r="B37" s="76" t="s">
        <v>59</v>
      </c>
      <c r="C37" s="125" t="e">
        <f>SUM(C34:C36)</f>
        <v>#VALUE!</v>
      </c>
      <c r="D37" s="125" t="e">
        <f>SUM(D34:D36)</f>
        <v>#VALUE!</v>
      </c>
      <c r="E37" s="125" t="e">
        <f>SUM(E34:E36)</f>
        <v>#VALUE!</v>
      </c>
      <c r="F37" s="26"/>
    </row>
    <row r="38" spans="1:6" ht="12.75" customHeight="1" x14ac:dyDescent="0.25">
      <c r="A38" s="116"/>
      <c r="B38" s="76"/>
      <c r="C38" s="77"/>
      <c r="D38" s="77"/>
      <c r="E38" s="77"/>
      <c r="F38" s="26"/>
    </row>
    <row r="39" spans="1:6" ht="12.75" customHeight="1" x14ac:dyDescent="0.25">
      <c r="A39" s="116"/>
      <c r="B39" s="80" t="s">
        <v>60</v>
      </c>
      <c r="C39" s="123" t="e">
        <f>+C37+C29+C31</f>
        <v>#VALUE!</v>
      </c>
      <c r="D39" s="123" t="e">
        <f>+D37+D29+D31</f>
        <v>#VALUE!</v>
      </c>
      <c r="E39" s="123" t="e">
        <f>+E37+E29+E31</f>
        <v>#VALUE!</v>
      </c>
      <c r="F39" s="26"/>
    </row>
    <row r="40" spans="1:6" ht="12.75" customHeight="1" thickBot="1" x14ac:dyDescent="0.3">
      <c r="A40" s="119"/>
      <c r="B40" s="120"/>
      <c r="C40" s="120"/>
      <c r="D40" s="120"/>
      <c r="E40" s="120"/>
      <c r="F40" s="132"/>
    </row>
  </sheetData>
  <phoneticPr fontId="2" type="noConversion"/>
  <pageMargins left="0.75" right="0.75" top="1" bottom="1" header="0.511811024" footer="0.511811024"/>
  <pageSetup paperSize="9" orientation="portrait" r:id="rId1"/>
  <headerFooter alignWithMargins="0">
    <oddHeader>&amp;A</oddHeader>
    <oddFooter>Página &amp;P</oddFooter>
  </headerFooter>
  <ignoredErrors>
    <ignoredError sqref="D26:E26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topLeftCell="A25" workbookViewId="0">
      <selection activeCell="Q10" sqref="Q10"/>
    </sheetView>
  </sheetViews>
  <sheetFormatPr baseColWidth="10" defaultColWidth="13.85546875" defaultRowHeight="12.75" x14ac:dyDescent="0.2"/>
  <cols>
    <col min="1" max="1" width="6.140625" style="1" customWidth="1"/>
    <col min="2" max="2" width="18.42578125" style="1" customWidth="1"/>
    <col min="3" max="3" width="21.28515625" style="1" customWidth="1"/>
    <col min="4" max="9" width="13.42578125" style="1" customWidth="1"/>
    <col min="10" max="10" width="5.42578125" style="1" customWidth="1"/>
    <col min="11" max="12" width="13.85546875" style="1"/>
    <col min="13" max="15" width="4.85546875" style="1" customWidth="1"/>
    <col min="16" max="16384" width="13.85546875" style="1"/>
  </cols>
  <sheetData>
    <row r="1" spans="1:14" ht="26.25" customHeight="1" x14ac:dyDescent="0.2">
      <c r="A1" s="84"/>
      <c r="B1" s="85"/>
      <c r="C1" s="85"/>
      <c r="D1" s="85"/>
      <c r="E1" s="85"/>
      <c r="F1" s="85"/>
      <c r="G1" s="85"/>
      <c r="H1" s="85"/>
      <c r="I1" s="85"/>
      <c r="J1" s="86"/>
    </row>
    <row r="2" spans="1:14" ht="51" customHeight="1" x14ac:dyDescent="0.2">
      <c r="A2" s="87"/>
      <c r="B2" s="38"/>
      <c r="C2" s="38"/>
      <c r="D2" s="38"/>
      <c r="E2" s="38"/>
      <c r="F2" s="38"/>
      <c r="G2" s="38"/>
      <c r="H2" s="38"/>
      <c r="I2" s="38"/>
      <c r="J2" s="88"/>
    </row>
    <row r="3" spans="1:14" ht="18.75" x14ac:dyDescent="0.3">
      <c r="A3" s="87"/>
      <c r="B3" s="27" t="s">
        <v>61</v>
      </c>
      <c r="C3" s="134"/>
      <c r="D3" s="38"/>
      <c r="E3" s="38"/>
      <c r="F3" s="38"/>
      <c r="G3" s="38"/>
      <c r="H3" s="38"/>
      <c r="I3" s="38"/>
      <c r="J3" s="88"/>
    </row>
    <row r="4" spans="1:14" x14ac:dyDescent="0.2">
      <c r="A4" s="87"/>
      <c r="B4" s="135"/>
      <c r="C4" s="135"/>
      <c r="D4" s="38"/>
      <c r="E4" s="38"/>
      <c r="F4" s="38"/>
      <c r="G4" s="38"/>
      <c r="H4" s="38"/>
      <c r="I4" s="38"/>
      <c r="J4" s="88"/>
    </row>
    <row r="5" spans="1:14" s="10" customFormat="1" x14ac:dyDescent="0.2">
      <c r="A5" s="136"/>
      <c r="B5" s="130" t="s">
        <v>168</v>
      </c>
      <c r="C5" s="137"/>
      <c r="D5" s="89"/>
      <c r="E5" s="89"/>
      <c r="F5" s="89"/>
      <c r="G5" s="89"/>
      <c r="H5" s="89"/>
      <c r="I5" s="89"/>
      <c r="J5" s="90"/>
    </row>
    <row r="6" spans="1:14" s="10" customFormat="1" x14ac:dyDescent="0.2">
      <c r="A6" s="136"/>
      <c r="B6" s="137"/>
      <c r="C6" s="137"/>
      <c r="D6" s="89"/>
      <c r="E6" s="89"/>
      <c r="F6" s="89"/>
      <c r="G6" s="89"/>
      <c r="H6" s="89"/>
      <c r="I6" s="89"/>
      <c r="J6" s="90"/>
    </row>
    <row r="7" spans="1:14" s="10" customFormat="1" x14ac:dyDescent="0.2">
      <c r="A7" s="136"/>
      <c r="B7" s="137"/>
      <c r="C7" s="79" t="s">
        <v>170</v>
      </c>
      <c r="D7" s="89"/>
      <c r="E7" s="89"/>
      <c r="F7" s="89"/>
      <c r="G7" s="89"/>
      <c r="H7" s="89"/>
      <c r="I7" s="89"/>
      <c r="J7" s="90"/>
    </row>
    <row r="8" spans="1:14" s="10" customFormat="1" x14ac:dyDescent="0.2">
      <c r="A8" s="136"/>
      <c r="B8" s="76" t="s">
        <v>128</v>
      </c>
      <c r="C8" s="77">
        <f>+DATOS!C101</f>
        <v>5</v>
      </c>
      <c r="D8" s="89"/>
      <c r="E8" s="89"/>
      <c r="F8" s="89"/>
      <c r="G8" s="89"/>
      <c r="H8" s="89"/>
      <c r="I8" s="89"/>
      <c r="J8" s="90"/>
    </row>
    <row r="9" spans="1:14" s="10" customFormat="1" x14ac:dyDescent="0.2">
      <c r="A9" s="136"/>
      <c r="B9" s="76" t="s">
        <v>169</v>
      </c>
      <c r="C9" s="111">
        <f>+DATOS!C102</f>
        <v>0.05</v>
      </c>
      <c r="D9" s="89"/>
      <c r="E9" s="89"/>
      <c r="F9" s="89"/>
      <c r="G9" s="89"/>
      <c r="H9" s="89"/>
      <c r="I9" s="89"/>
      <c r="J9" s="90"/>
    </row>
    <row r="10" spans="1:14" s="10" customFormat="1" x14ac:dyDescent="0.2">
      <c r="A10" s="136"/>
      <c r="B10" s="76" t="s">
        <v>167</v>
      </c>
      <c r="C10" s="77">
        <f>+'Inversion Inicial'!C48</f>
        <v>0</v>
      </c>
      <c r="D10" s="89"/>
      <c r="E10" s="89"/>
      <c r="F10" s="89"/>
      <c r="G10" s="89"/>
      <c r="H10" s="89"/>
      <c r="I10" s="89"/>
      <c r="J10" s="90"/>
    </row>
    <row r="11" spans="1:14" s="10" customFormat="1" x14ac:dyDescent="0.2">
      <c r="A11" s="136"/>
      <c r="B11" s="81" t="s">
        <v>129</v>
      </c>
      <c r="C11" s="123">
        <f>((C9*(1+C9)^C8)/((1+C9)^C8-1))*C10</f>
        <v>0</v>
      </c>
      <c r="D11" s="89"/>
      <c r="E11" s="89"/>
      <c r="F11" s="89"/>
      <c r="G11" s="89"/>
      <c r="H11" s="89"/>
      <c r="I11" s="89"/>
      <c r="J11" s="90"/>
    </row>
    <row r="12" spans="1:14" s="10" customFormat="1" x14ac:dyDescent="0.2">
      <c r="A12" s="136"/>
      <c r="B12" s="89"/>
      <c r="C12" s="89"/>
      <c r="D12" s="89"/>
      <c r="E12" s="89"/>
      <c r="F12" s="89"/>
      <c r="G12" s="89"/>
      <c r="H12" s="89"/>
      <c r="I12" s="89"/>
      <c r="J12" s="90"/>
    </row>
    <row r="13" spans="1:14" s="10" customFormat="1" x14ac:dyDescent="0.2">
      <c r="A13" s="136"/>
      <c r="B13" s="89"/>
      <c r="C13" s="89"/>
      <c r="D13" s="89"/>
      <c r="E13" s="89"/>
      <c r="F13" s="89"/>
      <c r="G13" s="89"/>
      <c r="H13" s="89"/>
      <c r="I13" s="89"/>
      <c r="J13" s="90"/>
    </row>
    <row r="14" spans="1:14" s="10" customFormat="1" x14ac:dyDescent="0.2">
      <c r="A14" s="136"/>
      <c r="B14" s="130" t="s">
        <v>62</v>
      </c>
      <c r="C14" s="137"/>
      <c r="D14" s="137"/>
      <c r="E14" s="137"/>
      <c r="F14" s="137"/>
      <c r="G14" s="137"/>
      <c r="H14" s="137"/>
      <c r="I14" s="137"/>
      <c r="J14" s="90"/>
      <c r="L14" s="11"/>
      <c r="N14" s="12"/>
    </row>
    <row r="15" spans="1:14" s="10" customFormat="1" x14ac:dyDescent="0.2">
      <c r="A15" s="136"/>
      <c r="B15" s="137"/>
      <c r="C15" s="137"/>
      <c r="D15" s="137"/>
      <c r="E15" s="137"/>
      <c r="F15" s="137"/>
      <c r="G15" s="137"/>
      <c r="H15" s="137"/>
      <c r="I15" s="137"/>
      <c r="J15" s="90"/>
    </row>
    <row r="16" spans="1:14" s="10" customFormat="1" x14ac:dyDescent="0.2">
      <c r="A16" s="136"/>
      <c r="B16" s="79" t="s">
        <v>171</v>
      </c>
      <c r="C16" s="79" t="s">
        <v>166</v>
      </c>
      <c r="D16" s="79" t="s">
        <v>63</v>
      </c>
      <c r="E16" s="79" t="s">
        <v>64</v>
      </c>
      <c r="F16" s="79" t="s">
        <v>65</v>
      </c>
      <c r="G16" s="79" t="s">
        <v>66</v>
      </c>
      <c r="H16" s="79" t="s">
        <v>67</v>
      </c>
      <c r="I16" s="79" t="s">
        <v>68</v>
      </c>
      <c r="J16" s="90"/>
    </row>
    <row r="17" spans="1:15" s="10" customFormat="1" x14ac:dyDescent="0.2">
      <c r="A17" s="136"/>
      <c r="B17" s="133">
        <v>1</v>
      </c>
      <c r="C17" s="133">
        <v>1</v>
      </c>
      <c r="D17" s="77">
        <f>C10</f>
        <v>0</v>
      </c>
      <c r="E17" s="77">
        <f t="shared" ref="E17:E22" si="0">C$9*D17</f>
        <v>0</v>
      </c>
      <c r="F17" s="77">
        <f t="shared" ref="F17:F22" si="1">C$11-E17</f>
        <v>0</v>
      </c>
      <c r="G17" s="77">
        <f t="shared" ref="G17:G22" si="2">SUM(E17:F17)</f>
        <v>0</v>
      </c>
      <c r="H17" s="77">
        <f>E17</f>
        <v>0</v>
      </c>
      <c r="I17" s="77">
        <f>F17</f>
        <v>0</v>
      </c>
      <c r="J17" s="90"/>
      <c r="M17" s="12"/>
      <c r="N17" s="12"/>
      <c r="O17" s="12"/>
    </row>
    <row r="18" spans="1:15" s="10" customFormat="1" x14ac:dyDescent="0.2">
      <c r="A18" s="136"/>
      <c r="B18" s="133">
        <f t="shared" ref="B18:B33" si="3">(B17+1)</f>
        <v>2</v>
      </c>
      <c r="C18" s="133">
        <f>+C17+1</f>
        <v>2</v>
      </c>
      <c r="D18" s="77">
        <f t="shared" ref="D18:D22" si="4">D17-F17</f>
        <v>0</v>
      </c>
      <c r="E18" s="77">
        <f t="shared" si="0"/>
        <v>0</v>
      </c>
      <c r="F18" s="77">
        <f t="shared" si="1"/>
        <v>0</v>
      </c>
      <c r="G18" s="77">
        <f t="shared" si="2"/>
        <v>0</v>
      </c>
      <c r="H18" s="77">
        <f>SUM(E$17:E18)</f>
        <v>0</v>
      </c>
      <c r="I18" s="77">
        <f>SUM(F$17:F18)</f>
        <v>0</v>
      </c>
      <c r="J18" s="90"/>
      <c r="M18" s="12"/>
      <c r="N18" s="12"/>
      <c r="O18" s="12"/>
    </row>
    <row r="19" spans="1:15" s="10" customFormat="1" x14ac:dyDescent="0.2">
      <c r="A19" s="136"/>
      <c r="B19" s="133">
        <f t="shared" si="3"/>
        <v>3</v>
      </c>
      <c r="C19" s="133">
        <f>+C18+1</f>
        <v>3</v>
      </c>
      <c r="D19" s="77">
        <f t="shared" si="4"/>
        <v>0</v>
      </c>
      <c r="E19" s="77">
        <f t="shared" si="0"/>
        <v>0</v>
      </c>
      <c r="F19" s="77">
        <f t="shared" si="1"/>
        <v>0</v>
      </c>
      <c r="G19" s="77">
        <f t="shared" si="2"/>
        <v>0</v>
      </c>
      <c r="H19" s="77">
        <f>SUM(E$17:E19)</f>
        <v>0</v>
      </c>
      <c r="I19" s="77">
        <f>SUM(F$17:F19)</f>
        <v>0</v>
      </c>
      <c r="J19" s="90"/>
      <c r="M19" s="12"/>
      <c r="N19" s="12"/>
      <c r="O19" s="12"/>
    </row>
    <row r="20" spans="1:15" s="10" customFormat="1" x14ac:dyDescent="0.2">
      <c r="A20" s="136"/>
      <c r="B20" s="133">
        <f t="shared" si="3"/>
        <v>4</v>
      </c>
      <c r="C20" s="133">
        <f>+C19+1</f>
        <v>4</v>
      </c>
      <c r="D20" s="77">
        <f t="shared" si="4"/>
        <v>0</v>
      </c>
      <c r="E20" s="77">
        <f t="shared" si="0"/>
        <v>0</v>
      </c>
      <c r="F20" s="77">
        <f t="shared" si="1"/>
        <v>0</v>
      </c>
      <c r="G20" s="77">
        <f t="shared" si="2"/>
        <v>0</v>
      </c>
      <c r="H20" s="77">
        <f>SUM(E$17:E20)</f>
        <v>0</v>
      </c>
      <c r="I20" s="77">
        <f>SUM(F$17:F20)</f>
        <v>0</v>
      </c>
      <c r="J20" s="90"/>
      <c r="M20" s="12"/>
      <c r="N20" s="12"/>
      <c r="O20" s="12"/>
    </row>
    <row r="21" spans="1:15" s="10" customFormat="1" x14ac:dyDescent="0.2">
      <c r="A21" s="136"/>
      <c r="B21" s="133">
        <f t="shared" si="3"/>
        <v>5</v>
      </c>
      <c r="C21" s="133">
        <f>+C20+1</f>
        <v>5</v>
      </c>
      <c r="D21" s="77">
        <f t="shared" si="4"/>
        <v>0</v>
      </c>
      <c r="E21" s="77">
        <f t="shared" si="0"/>
        <v>0</v>
      </c>
      <c r="F21" s="77">
        <f t="shared" si="1"/>
        <v>0</v>
      </c>
      <c r="G21" s="77">
        <f t="shared" si="2"/>
        <v>0</v>
      </c>
      <c r="H21" s="77">
        <f>SUM(E$17:E21)</f>
        <v>0</v>
      </c>
      <c r="I21" s="77">
        <f>SUM(F$17:F21)</f>
        <v>0</v>
      </c>
      <c r="J21" s="90"/>
      <c r="M21" s="12"/>
      <c r="N21" s="12"/>
      <c r="O21" s="12"/>
    </row>
    <row r="22" spans="1:15" s="10" customFormat="1" x14ac:dyDescent="0.2">
      <c r="A22" s="136"/>
      <c r="B22" s="133">
        <f t="shared" si="3"/>
        <v>6</v>
      </c>
      <c r="C22" s="133">
        <f>+C21+1</f>
        <v>6</v>
      </c>
      <c r="D22" s="77">
        <f t="shared" si="4"/>
        <v>0</v>
      </c>
      <c r="E22" s="77">
        <f t="shared" si="0"/>
        <v>0</v>
      </c>
      <c r="F22" s="77">
        <f t="shared" si="1"/>
        <v>0</v>
      </c>
      <c r="G22" s="77">
        <f t="shared" si="2"/>
        <v>0</v>
      </c>
      <c r="H22" s="77">
        <f>SUM(E$17:E22)</f>
        <v>0</v>
      </c>
      <c r="I22" s="77">
        <f>SUM(F$17:F22)</f>
        <v>0</v>
      </c>
      <c r="J22" s="90"/>
      <c r="M22" s="12"/>
      <c r="N22" s="12"/>
      <c r="O22" s="12"/>
    </row>
    <row r="23" spans="1:15" s="10" customFormat="1" x14ac:dyDescent="0.2">
      <c r="A23" s="136"/>
      <c r="B23" s="133">
        <f t="shared" si="3"/>
        <v>7</v>
      </c>
      <c r="C23" s="133">
        <f t="shared" ref="C23:C64" si="5">+C22+1</f>
        <v>7</v>
      </c>
      <c r="D23" s="77">
        <f t="shared" ref="D23:D64" si="6">D22-F22</f>
        <v>0</v>
      </c>
      <c r="E23" s="77">
        <f t="shared" ref="E23:E64" si="7">C$9*D23</f>
        <v>0</v>
      </c>
      <c r="F23" s="77">
        <f t="shared" ref="F23:F64" si="8">C$11-E23</f>
        <v>0</v>
      </c>
      <c r="G23" s="77">
        <f t="shared" ref="G23:G64" si="9">SUM(E23:F23)</f>
        <v>0</v>
      </c>
      <c r="H23" s="77">
        <f>SUM(E$17:E23)</f>
        <v>0</v>
      </c>
      <c r="I23" s="77">
        <f>SUM(F$17:F23)</f>
        <v>0</v>
      </c>
      <c r="J23" s="90"/>
      <c r="M23" s="12"/>
      <c r="N23" s="12"/>
      <c r="O23" s="12"/>
    </row>
    <row r="24" spans="1:15" s="10" customFormat="1" x14ac:dyDescent="0.2">
      <c r="A24" s="136"/>
      <c r="B24" s="133">
        <f t="shared" si="3"/>
        <v>8</v>
      </c>
      <c r="C24" s="133">
        <f t="shared" si="5"/>
        <v>8</v>
      </c>
      <c r="D24" s="77">
        <f t="shared" si="6"/>
        <v>0</v>
      </c>
      <c r="E24" s="77">
        <f t="shared" si="7"/>
        <v>0</v>
      </c>
      <c r="F24" s="77">
        <f t="shared" si="8"/>
        <v>0</v>
      </c>
      <c r="G24" s="77">
        <f t="shared" si="9"/>
        <v>0</v>
      </c>
      <c r="H24" s="77">
        <f>SUM(E$17:E24)</f>
        <v>0</v>
      </c>
      <c r="I24" s="77">
        <f>SUM(F$17:F24)</f>
        <v>0</v>
      </c>
      <c r="J24" s="90"/>
      <c r="M24" s="12"/>
      <c r="N24" s="12"/>
      <c r="O24" s="12"/>
    </row>
    <row r="25" spans="1:15" s="10" customFormat="1" x14ac:dyDescent="0.2">
      <c r="A25" s="136"/>
      <c r="B25" s="133">
        <f t="shared" si="3"/>
        <v>9</v>
      </c>
      <c r="C25" s="133">
        <f t="shared" si="5"/>
        <v>9</v>
      </c>
      <c r="D25" s="77">
        <f t="shared" si="6"/>
        <v>0</v>
      </c>
      <c r="E25" s="77">
        <f t="shared" si="7"/>
        <v>0</v>
      </c>
      <c r="F25" s="77">
        <f t="shared" si="8"/>
        <v>0</v>
      </c>
      <c r="G25" s="77">
        <f t="shared" si="9"/>
        <v>0</v>
      </c>
      <c r="H25" s="77">
        <f>SUM(E$17:E25)</f>
        <v>0</v>
      </c>
      <c r="I25" s="77">
        <f>SUM(F$17:F25)</f>
        <v>0</v>
      </c>
      <c r="J25" s="90"/>
      <c r="M25" s="12"/>
      <c r="N25" s="12"/>
      <c r="O25" s="12"/>
    </row>
    <row r="26" spans="1:15" s="10" customFormat="1" x14ac:dyDescent="0.2">
      <c r="A26" s="136"/>
      <c r="B26" s="133">
        <f t="shared" si="3"/>
        <v>10</v>
      </c>
      <c r="C26" s="133">
        <f t="shared" si="5"/>
        <v>10</v>
      </c>
      <c r="D26" s="77">
        <f t="shared" si="6"/>
        <v>0</v>
      </c>
      <c r="E26" s="77">
        <f t="shared" si="7"/>
        <v>0</v>
      </c>
      <c r="F26" s="77">
        <f t="shared" si="8"/>
        <v>0</v>
      </c>
      <c r="G26" s="77">
        <f t="shared" si="9"/>
        <v>0</v>
      </c>
      <c r="H26" s="77">
        <f>SUM(E$17:E26)</f>
        <v>0</v>
      </c>
      <c r="I26" s="77">
        <f>SUM(F$17:F26)</f>
        <v>0</v>
      </c>
      <c r="J26" s="90"/>
      <c r="M26" s="12"/>
      <c r="N26" s="12"/>
      <c r="O26" s="12"/>
    </row>
    <row r="27" spans="1:15" s="10" customFormat="1" x14ac:dyDescent="0.2">
      <c r="A27" s="136"/>
      <c r="B27" s="133">
        <f t="shared" si="3"/>
        <v>11</v>
      </c>
      <c r="C27" s="133">
        <f t="shared" si="5"/>
        <v>11</v>
      </c>
      <c r="D27" s="77">
        <f t="shared" si="6"/>
        <v>0</v>
      </c>
      <c r="E27" s="77">
        <f t="shared" si="7"/>
        <v>0</v>
      </c>
      <c r="F27" s="77">
        <f t="shared" si="8"/>
        <v>0</v>
      </c>
      <c r="G27" s="77">
        <f t="shared" si="9"/>
        <v>0</v>
      </c>
      <c r="H27" s="77">
        <f>SUM(E$17:E27)</f>
        <v>0</v>
      </c>
      <c r="I27" s="77">
        <f>SUM(F$17:F27)</f>
        <v>0</v>
      </c>
      <c r="J27" s="90"/>
      <c r="M27" s="12"/>
      <c r="N27" s="12"/>
      <c r="O27" s="12"/>
    </row>
    <row r="28" spans="1:15" s="10" customFormat="1" x14ac:dyDescent="0.2">
      <c r="A28" s="136"/>
      <c r="B28" s="133">
        <f t="shared" si="3"/>
        <v>12</v>
      </c>
      <c r="C28" s="133">
        <f t="shared" si="5"/>
        <v>12</v>
      </c>
      <c r="D28" s="77">
        <f t="shared" si="6"/>
        <v>0</v>
      </c>
      <c r="E28" s="77">
        <f t="shared" si="7"/>
        <v>0</v>
      </c>
      <c r="F28" s="77">
        <f t="shared" si="8"/>
        <v>0</v>
      </c>
      <c r="G28" s="77">
        <f t="shared" si="9"/>
        <v>0</v>
      </c>
      <c r="H28" s="77">
        <f>SUM(E$17:E28)</f>
        <v>0</v>
      </c>
      <c r="I28" s="77">
        <f>SUM(F$17:F28)</f>
        <v>0</v>
      </c>
      <c r="J28" s="90"/>
      <c r="M28" s="12"/>
      <c r="N28" s="12"/>
      <c r="O28" s="12"/>
    </row>
    <row r="29" spans="1:15" s="10" customFormat="1" x14ac:dyDescent="0.2">
      <c r="A29" s="136"/>
      <c r="B29" s="133">
        <f t="shared" si="3"/>
        <v>13</v>
      </c>
      <c r="C29" s="133">
        <f t="shared" si="5"/>
        <v>13</v>
      </c>
      <c r="D29" s="77">
        <f t="shared" si="6"/>
        <v>0</v>
      </c>
      <c r="E29" s="77">
        <f t="shared" si="7"/>
        <v>0</v>
      </c>
      <c r="F29" s="77">
        <f t="shared" si="8"/>
        <v>0</v>
      </c>
      <c r="G29" s="77">
        <f t="shared" si="9"/>
        <v>0</v>
      </c>
      <c r="H29" s="77">
        <f>SUM(E$17:E29)</f>
        <v>0</v>
      </c>
      <c r="I29" s="77">
        <f>SUM(F$17:F29)</f>
        <v>0</v>
      </c>
      <c r="J29" s="90"/>
      <c r="M29" s="12"/>
      <c r="N29" s="12"/>
      <c r="O29" s="12"/>
    </row>
    <row r="30" spans="1:15" s="10" customFormat="1" x14ac:dyDescent="0.2">
      <c r="A30" s="136"/>
      <c r="B30" s="133">
        <f t="shared" si="3"/>
        <v>14</v>
      </c>
      <c r="C30" s="133">
        <f t="shared" si="5"/>
        <v>14</v>
      </c>
      <c r="D30" s="77">
        <f t="shared" si="6"/>
        <v>0</v>
      </c>
      <c r="E30" s="77">
        <f t="shared" si="7"/>
        <v>0</v>
      </c>
      <c r="F30" s="77">
        <f t="shared" si="8"/>
        <v>0</v>
      </c>
      <c r="G30" s="77">
        <f t="shared" si="9"/>
        <v>0</v>
      </c>
      <c r="H30" s="77">
        <f>SUM(E$17:E30)</f>
        <v>0</v>
      </c>
      <c r="I30" s="77">
        <f>SUM(F$17:F30)</f>
        <v>0</v>
      </c>
      <c r="J30" s="90"/>
      <c r="M30" s="12"/>
      <c r="N30" s="12"/>
      <c r="O30" s="12"/>
    </row>
    <row r="31" spans="1:15" s="10" customFormat="1" x14ac:dyDescent="0.2">
      <c r="A31" s="136"/>
      <c r="B31" s="133">
        <f t="shared" si="3"/>
        <v>15</v>
      </c>
      <c r="C31" s="133">
        <f t="shared" si="5"/>
        <v>15</v>
      </c>
      <c r="D31" s="77">
        <f t="shared" si="6"/>
        <v>0</v>
      </c>
      <c r="E31" s="77">
        <f t="shared" si="7"/>
        <v>0</v>
      </c>
      <c r="F31" s="77">
        <f t="shared" si="8"/>
        <v>0</v>
      </c>
      <c r="G31" s="77">
        <f t="shared" si="9"/>
        <v>0</v>
      </c>
      <c r="H31" s="77">
        <f>SUM(E$17:E31)</f>
        <v>0</v>
      </c>
      <c r="I31" s="77">
        <f>SUM(F$17:F31)</f>
        <v>0</v>
      </c>
      <c r="J31" s="90"/>
      <c r="M31" s="12"/>
      <c r="N31" s="12"/>
      <c r="O31" s="12"/>
    </row>
    <row r="32" spans="1:15" s="10" customFormat="1" x14ac:dyDescent="0.2">
      <c r="A32" s="136"/>
      <c r="B32" s="133">
        <f t="shared" si="3"/>
        <v>16</v>
      </c>
      <c r="C32" s="133">
        <f t="shared" si="5"/>
        <v>16</v>
      </c>
      <c r="D32" s="77">
        <f t="shared" si="6"/>
        <v>0</v>
      </c>
      <c r="E32" s="77">
        <f t="shared" si="7"/>
        <v>0</v>
      </c>
      <c r="F32" s="77">
        <f t="shared" si="8"/>
        <v>0</v>
      </c>
      <c r="G32" s="77">
        <f t="shared" si="9"/>
        <v>0</v>
      </c>
      <c r="H32" s="77">
        <f>SUM(E$17:E32)</f>
        <v>0</v>
      </c>
      <c r="I32" s="77">
        <f>SUM(F$17:F32)</f>
        <v>0</v>
      </c>
      <c r="J32" s="90"/>
      <c r="M32" s="12"/>
      <c r="N32" s="12"/>
      <c r="O32" s="12"/>
    </row>
    <row r="33" spans="1:15" s="10" customFormat="1" x14ac:dyDescent="0.2">
      <c r="A33" s="136"/>
      <c r="B33" s="133">
        <f t="shared" si="3"/>
        <v>17</v>
      </c>
      <c r="C33" s="133">
        <f t="shared" si="5"/>
        <v>17</v>
      </c>
      <c r="D33" s="77">
        <f t="shared" si="6"/>
        <v>0</v>
      </c>
      <c r="E33" s="77">
        <f t="shared" si="7"/>
        <v>0</v>
      </c>
      <c r="F33" s="77">
        <f t="shared" si="8"/>
        <v>0</v>
      </c>
      <c r="G33" s="77">
        <f t="shared" si="9"/>
        <v>0</v>
      </c>
      <c r="H33" s="77">
        <f>SUM(E$17:E33)</f>
        <v>0</v>
      </c>
      <c r="I33" s="77">
        <f>SUM(F$17:F33)</f>
        <v>0</v>
      </c>
      <c r="J33" s="90"/>
      <c r="M33" s="12"/>
      <c r="N33" s="12"/>
      <c r="O33" s="12"/>
    </row>
    <row r="34" spans="1:15" s="10" customFormat="1" x14ac:dyDescent="0.2">
      <c r="A34" s="136"/>
      <c r="B34" s="133">
        <f t="shared" ref="B34:B49" si="10">(B33+1)</f>
        <v>18</v>
      </c>
      <c r="C34" s="133">
        <f t="shared" si="5"/>
        <v>18</v>
      </c>
      <c r="D34" s="77">
        <f t="shared" si="6"/>
        <v>0</v>
      </c>
      <c r="E34" s="77">
        <f t="shared" si="7"/>
        <v>0</v>
      </c>
      <c r="F34" s="77">
        <f t="shared" si="8"/>
        <v>0</v>
      </c>
      <c r="G34" s="77">
        <f t="shared" si="9"/>
        <v>0</v>
      </c>
      <c r="H34" s="77">
        <f>SUM(E$17:E34)</f>
        <v>0</v>
      </c>
      <c r="I34" s="77">
        <f>SUM(F$17:F34)</f>
        <v>0</v>
      </c>
      <c r="J34" s="90"/>
      <c r="M34" s="12"/>
      <c r="N34" s="12"/>
      <c r="O34" s="12"/>
    </row>
    <row r="35" spans="1:15" s="10" customFormat="1" x14ac:dyDescent="0.2">
      <c r="A35" s="136"/>
      <c r="B35" s="133">
        <f t="shared" si="10"/>
        <v>19</v>
      </c>
      <c r="C35" s="133">
        <f t="shared" si="5"/>
        <v>19</v>
      </c>
      <c r="D35" s="77">
        <f t="shared" si="6"/>
        <v>0</v>
      </c>
      <c r="E35" s="77">
        <f t="shared" si="7"/>
        <v>0</v>
      </c>
      <c r="F35" s="77">
        <f t="shared" si="8"/>
        <v>0</v>
      </c>
      <c r="G35" s="77">
        <f t="shared" si="9"/>
        <v>0</v>
      </c>
      <c r="H35" s="77">
        <f>SUM(E$17:E35)</f>
        <v>0</v>
      </c>
      <c r="I35" s="77">
        <f>SUM(F$17:F35)</f>
        <v>0</v>
      </c>
      <c r="J35" s="90"/>
      <c r="M35" s="12"/>
      <c r="N35" s="12"/>
      <c r="O35" s="12"/>
    </row>
    <row r="36" spans="1:15" s="10" customFormat="1" x14ac:dyDescent="0.2">
      <c r="A36" s="136"/>
      <c r="B36" s="133">
        <f t="shared" si="10"/>
        <v>20</v>
      </c>
      <c r="C36" s="133">
        <f t="shared" si="5"/>
        <v>20</v>
      </c>
      <c r="D36" s="77">
        <f t="shared" si="6"/>
        <v>0</v>
      </c>
      <c r="E36" s="77">
        <f t="shared" si="7"/>
        <v>0</v>
      </c>
      <c r="F36" s="77">
        <f t="shared" si="8"/>
        <v>0</v>
      </c>
      <c r="G36" s="77">
        <f t="shared" si="9"/>
        <v>0</v>
      </c>
      <c r="H36" s="77">
        <f>SUM(E$17:E36)</f>
        <v>0</v>
      </c>
      <c r="I36" s="77">
        <f>SUM(F$17:F36)</f>
        <v>0</v>
      </c>
      <c r="J36" s="90"/>
      <c r="M36" s="12"/>
      <c r="N36" s="12"/>
      <c r="O36" s="12"/>
    </row>
    <row r="37" spans="1:15" s="10" customFormat="1" x14ac:dyDescent="0.2">
      <c r="A37" s="136"/>
      <c r="B37" s="133">
        <f t="shared" si="10"/>
        <v>21</v>
      </c>
      <c r="C37" s="133">
        <f t="shared" si="5"/>
        <v>21</v>
      </c>
      <c r="D37" s="77">
        <f t="shared" si="6"/>
        <v>0</v>
      </c>
      <c r="E37" s="77">
        <f t="shared" si="7"/>
        <v>0</v>
      </c>
      <c r="F37" s="77">
        <f t="shared" si="8"/>
        <v>0</v>
      </c>
      <c r="G37" s="77">
        <f t="shared" si="9"/>
        <v>0</v>
      </c>
      <c r="H37" s="77">
        <f>SUM(E$17:E37)</f>
        <v>0</v>
      </c>
      <c r="I37" s="77">
        <f>SUM(F$17:F37)</f>
        <v>0</v>
      </c>
      <c r="J37" s="90"/>
      <c r="M37" s="12"/>
      <c r="N37" s="12"/>
      <c r="O37" s="12"/>
    </row>
    <row r="38" spans="1:15" s="10" customFormat="1" x14ac:dyDescent="0.2">
      <c r="A38" s="136"/>
      <c r="B38" s="133">
        <f t="shared" si="10"/>
        <v>22</v>
      </c>
      <c r="C38" s="133">
        <f t="shared" si="5"/>
        <v>22</v>
      </c>
      <c r="D38" s="77">
        <f t="shared" si="6"/>
        <v>0</v>
      </c>
      <c r="E38" s="77">
        <f t="shared" si="7"/>
        <v>0</v>
      </c>
      <c r="F38" s="77">
        <f t="shared" si="8"/>
        <v>0</v>
      </c>
      <c r="G38" s="77">
        <f t="shared" si="9"/>
        <v>0</v>
      </c>
      <c r="H38" s="77">
        <f>SUM(E$17:E38)</f>
        <v>0</v>
      </c>
      <c r="I38" s="77">
        <f>SUM(F$17:F38)</f>
        <v>0</v>
      </c>
      <c r="J38" s="90"/>
      <c r="M38" s="12"/>
      <c r="N38" s="12"/>
      <c r="O38" s="12"/>
    </row>
    <row r="39" spans="1:15" s="10" customFormat="1" x14ac:dyDescent="0.2">
      <c r="A39" s="136"/>
      <c r="B39" s="133">
        <f t="shared" si="10"/>
        <v>23</v>
      </c>
      <c r="C39" s="133">
        <f t="shared" si="5"/>
        <v>23</v>
      </c>
      <c r="D39" s="77">
        <f t="shared" si="6"/>
        <v>0</v>
      </c>
      <c r="E39" s="77">
        <f t="shared" si="7"/>
        <v>0</v>
      </c>
      <c r="F39" s="77">
        <f t="shared" si="8"/>
        <v>0</v>
      </c>
      <c r="G39" s="77">
        <f t="shared" si="9"/>
        <v>0</v>
      </c>
      <c r="H39" s="77">
        <f>SUM(E$17:E39)</f>
        <v>0</v>
      </c>
      <c r="I39" s="77">
        <f>SUM(F$17:F39)</f>
        <v>0</v>
      </c>
      <c r="J39" s="90"/>
      <c r="M39" s="12"/>
      <c r="N39" s="12"/>
      <c r="O39" s="12"/>
    </row>
    <row r="40" spans="1:15" s="10" customFormat="1" x14ac:dyDescent="0.2">
      <c r="A40" s="136"/>
      <c r="B40" s="133">
        <f t="shared" si="10"/>
        <v>24</v>
      </c>
      <c r="C40" s="133">
        <f t="shared" si="5"/>
        <v>24</v>
      </c>
      <c r="D40" s="77">
        <f t="shared" si="6"/>
        <v>0</v>
      </c>
      <c r="E40" s="77">
        <f t="shared" si="7"/>
        <v>0</v>
      </c>
      <c r="F40" s="77">
        <f t="shared" si="8"/>
        <v>0</v>
      </c>
      <c r="G40" s="77">
        <f t="shared" si="9"/>
        <v>0</v>
      </c>
      <c r="H40" s="77">
        <f>SUM(E$17:E40)</f>
        <v>0</v>
      </c>
      <c r="I40" s="77">
        <f>SUM(F$17:F40)</f>
        <v>0</v>
      </c>
      <c r="J40" s="90"/>
      <c r="M40" s="12"/>
      <c r="N40" s="12"/>
      <c r="O40" s="12"/>
    </row>
    <row r="41" spans="1:15" s="10" customFormat="1" x14ac:dyDescent="0.2">
      <c r="A41" s="136"/>
      <c r="B41" s="133">
        <f t="shared" si="10"/>
        <v>25</v>
      </c>
      <c r="C41" s="133">
        <f t="shared" si="5"/>
        <v>25</v>
      </c>
      <c r="D41" s="77">
        <f t="shared" si="6"/>
        <v>0</v>
      </c>
      <c r="E41" s="77">
        <f t="shared" si="7"/>
        <v>0</v>
      </c>
      <c r="F41" s="77">
        <f t="shared" si="8"/>
        <v>0</v>
      </c>
      <c r="G41" s="77">
        <f t="shared" si="9"/>
        <v>0</v>
      </c>
      <c r="H41" s="77">
        <f>SUM(E$17:E41)</f>
        <v>0</v>
      </c>
      <c r="I41" s="77">
        <f>SUM(F$17:F41)</f>
        <v>0</v>
      </c>
      <c r="J41" s="90"/>
      <c r="M41" s="12"/>
      <c r="N41" s="12"/>
      <c r="O41" s="12"/>
    </row>
    <row r="42" spans="1:15" s="10" customFormat="1" x14ac:dyDescent="0.2">
      <c r="A42" s="136"/>
      <c r="B42" s="133">
        <f t="shared" si="10"/>
        <v>26</v>
      </c>
      <c r="C42" s="133">
        <f t="shared" si="5"/>
        <v>26</v>
      </c>
      <c r="D42" s="77">
        <f t="shared" si="6"/>
        <v>0</v>
      </c>
      <c r="E42" s="77">
        <f t="shared" si="7"/>
        <v>0</v>
      </c>
      <c r="F42" s="77">
        <f t="shared" si="8"/>
        <v>0</v>
      </c>
      <c r="G42" s="77">
        <f t="shared" si="9"/>
        <v>0</v>
      </c>
      <c r="H42" s="77">
        <f>SUM(E$17:E42)</f>
        <v>0</v>
      </c>
      <c r="I42" s="77">
        <f>SUM(F$17:F42)</f>
        <v>0</v>
      </c>
      <c r="J42" s="90"/>
      <c r="M42" s="12"/>
      <c r="N42" s="12"/>
      <c r="O42" s="12"/>
    </row>
    <row r="43" spans="1:15" s="10" customFormat="1" x14ac:dyDescent="0.2">
      <c r="A43" s="136"/>
      <c r="B43" s="133">
        <f t="shared" si="10"/>
        <v>27</v>
      </c>
      <c r="C43" s="133">
        <f t="shared" si="5"/>
        <v>27</v>
      </c>
      <c r="D43" s="77">
        <f t="shared" si="6"/>
        <v>0</v>
      </c>
      <c r="E43" s="77">
        <f t="shared" si="7"/>
        <v>0</v>
      </c>
      <c r="F43" s="77">
        <f t="shared" si="8"/>
        <v>0</v>
      </c>
      <c r="G43" s="77">
        <f t="shared" si="9"/>
        <v>0</v>
      </c>
      <c r="H43" s="77">
        <f>SUM(E$17:E43)</f>
        <v>0</v>
      </c>
      <c r="I43" s="77">
        <f>SUM(F$17:F43)</f>
        <v>0</v>
      </c>
      <c r="J43" s="90"/>
      <c r="M43" s="12"/>
      <c r="N43" s="12"/>
      <c r="O43" s="12"/>
    </row>
    <row r="44" spans="1:15" s="10" customFormat="1" x14ac:dyDescent="0.2">
      <c r="A44" s="136"/>
      <c r="B44" s="133">
        <f t="shared" si="10"/>
        <v>28</v>
      </c>
      <c r="C44" s="133">
        <f t="shared" si="5"/>
        <v>28</v>
      </c>
      <c r="D44" s="77">
        <f t="shared" si="6"/>
        <v>0</v>
      </c>
      <c r="E44" s="77">
        <f t="shared" si="7"/>
        <v>0</v>
      </c>
      <c r="F44" s="77">
        <f t="shared" si="8"/>
        <v>0</v>
      </c>
      <c r="G44" s="77">
        <f t="shared" si="9"/>
        <v>0</v>
      </c>
      <c r="H44" s="77">
        <f>SUM(E$17:E44)</f>
        <v>0</v>
      </c>
      <c r="I44" s="77">
        <f>SUM(F$17:F44)</f>
        <v>0</v>
      </c>
      <c r="J44" s="90"/>
      <c r="M44" s="12"/>
      <c r="N44" s="12"/>
      <c r="O44" s="12"/>
    </row>
    <row r="45" spans="1:15" s="10" customFormat="1" x14ac:dyDescent="0.2">
      <c r="A45" s="136"/>
      <c r="B45" s="133">
        <f t="shared" si="10"/>
        <v>29</v>
      </c>
      <c r="C45" s="133">
        <f t="shared" si="5"/>
        <v>29</v>
      </c>
      <c r="D45" s="77">
        <f t="shared" si="6"/>
        <v>0</v>
      </c>
      <c r="E45" s="77">
        <f t="shared" si="7"/>
        <v>0</v>
      </c>
      <c r="F45" s="77">
        <f t="shared" si="8"/>
        <v>0</v>
      </c>
      <c r="G45" s="77">
        <f t="shared" si="9"/>
        <v>0</v>
      </c>
      <c r="H45" s="77">
        <f>SUM(E$17:E45)</f>
        <v>0</v>
      </c>
      <c r="I45" s="77">
        <f>SUM(F$17:F45)</f>
        <v>0</v>
      </c>
      <c r="J45" s="90"/>
      <c r="M45" s="12"/>
      <c r="N45" s="12"/>
      <c r="O45" s="12"/>
    </row>
    <row r="46" spans="1:15" s="10" customFormat="1" x14ac:dyDescent="0.2">
      <c r="A46" s="136"/>
      <c r="B46" s="133">
        <f t="shared" si="10"/>
        <v>30</v>
      </c>
      <c r="C46" s="133">
        <f t="shared" si="5"/>
        <v>30</v>
      </c>
      <c r="D46" s="77">
        <f t="shared" si="6"/>
        <v>0</v>
      </c>
      <c r="E46" s="77">
        <f t="shared" si="7"/>
        <v>0</v>
      </c>
      <c r="F46" s="77">
        <f t="shared" si="8"/>
        <v>0</v>
      </c>
      <c r="G46" s="77">
        <f t="shared" si="9"/>
        <v>0</v>
      </c>
      <c r="H46" s="77">
        <f>SUM(E$17:E46)</f>
        <v>0</v>
      </c>
      <c r="I46" s="77">
        <f>SUM(F$17:F46)</f>
        <v>0</v>
      </c>
      <c r="J46" s="90"/>
      <c r="M46" s="12"/>
      <c r="N46" s="12"/>
      <c r="O46" s="12"/>
    </row>
    <row r="47" spans="1:15" s="10" customFormat="1" x14ac:dyDescent="0.2">
      <c r="A47" s="136"/>
      <c r="B47" s="133">
        <f t="shared" si="10"/>
        <v>31</v>
      </c>
      <c r="C47" s="133">
        <f t="shared" si="5"/>
        <v>31</v>
      </c>
      <c r="D47" s="77">
        <f t="shared" si="6"/>
        <v>0</v>
      </c>
      <c r="E47" s="77">
        <f t="shared" si="7"/>
        <v>0</v>
      </c>
      <c r="F47" s="77">
        <f t="shared" si="8"/>
        <v>0</v>
      </c>
      <c r="G47" s="77">
        <f t="shared" si="9"/>
        <v>0</v>
      </c>
      <c r="H47" s="77">
        <f>SUM(E$17:E47)</f>
        <v>0</v>
      </c>
      <c r="I47" s="77">
        <f>SUM(F$17:F47)</f>
        <v>0</v>
      </c>
      <c r="J47" s="90"/>
      <c r="M47" s="12"/>
      <c r="N47" s="12"/>
      <c r="O47" s="12"/>
    </row>
    <row r="48" spans="1:15" s="10" customFormat="1" x14ac:dyDescent="0.2">
      <c r="A48" s="136"/>
      <c r="B48" s="133">
        <f t="shared" si="10"/>
        <v>32</v>
      </c>
      <c r="C48" s="133">
        <f t="shared" si="5"/>
        <v>32</v>
      </c>
      <c r="D48" s="77">
        <f t="shared" si="6"/>
        <v>0</v>
      </c>
      <c r="E48" s="77">
        <f t="shared" si="7"/>
        <v>0</v>
      </c>
      <c r="F48" s="77">
        <f t="shared" si="8"/>
        <v>0</v>
      </c>
      <c r="G48" s="77">
        <f t="shared" si="9"/>
        <v>0</v>
      </c>
      <c r="H48" s="77">
        <f>SUM(E$17:E48)</f>
        <v>0</v>
      </c>
      <c r="I48" s="77">
        <f>SUM(F$17:F48)</f>
        <v>0</v>
      </c>
      <c r="J48" s="90"/>
      <c r="M48" s="12"/>
      <c r="N48" s="12"/>
      <c r="O48" s="12"/>
    </row>
    <row r="49" spans="1:15" s="10" customFormat="1" x14ac:dyDescent="0.2">
      <c r="A49" s="136"/>
      <c r="B49" s="133">
        <f t="shared" si="10"/>
        <v>33</v>
      </c>
      <c r="C49" s="133">
        <f t="shared" si="5"/>
        <v>33</v>
      </c>
      <c r="D49" s="77">
        <f t="shared" si="6"/>
        <v>0</v>
      </c>
      <c r="E49" s="77">
        <f t="shared" si="7"/>
        <v>0</v>
      </c>
      <c r="F49" s="77">
        <f t="shared" si="8"/>
        <v>0</v>
      </c>
      <c r="G49" s="77">
        <f t="shared" si="9"/>
        <v>0</v>
      </c>
      <c r="H49" s="77">
        <f>SUM(E$17:E49)</f>
        <v>0</v>
      </c>
      <c r="I49" s="77">
        <f>SUM(F$17:F49)</f>
        <v>0</v>
      </c>
      <c r="J49" s="90"/>
      <c r="M49" s="12"/>
      <c r="N49" s="12"/>
      <c r="O49" s="12"/>
    </row>
    <row r="50" spans="1:15" s="10" customFormat="1" x14ac:dyDescent="0.2">
      <c r="A50" s="136"/>
      <c r="B50" s="133">
        <f t="shared" ref="B50:B64" si="11">(B49+1)</f>
        <v>34</v>
      </c>
      <c r="C50" s="133">
        <f t="shared" si="5"/>
        <v>34</v>
      </c>
      <c r="D50" s="77">
        <f t="shared" si="6"/>
        <v>0</v>
      </c>
      <c r="E50" s="77">
        <f t="shared" si="7"/>
        <v>0</v>
      </c>
      <c r="F50" s="77">
        <f t="shared" si="8"/>
        <v>0</v>
      </c>
      <c r="G50" s="77">
        <f t="shared" si="9"/>
        <v>0</v>
      </c>
      <c r="H50" s="77">
        <f>SUM(E$17:E50)</f>
        <v>0</v>
      </c>
      <c r="I50" s="77">
        <f>SUM(F$17:F50)</f>
        <v>0</v>
      </c>
      <c r="J50" s="90"/>
      <c r="M50" s="12"/>
      <c r="N50" s="12"/>
      <c r="O50" s="12"/>
    </row>
    <row r="51" spans="1:15" s="10" customFormat="1" x14ac:dyDescent="0.2">
      <c r="A51" s="136"/>
      <c r="B51" s="133">
        <f t="shared" si="11"/>
        <v>35</v>
      </c>
      <c r="C51" s="133">
        <f t="shared" si="5"/>
        <v>35</v>
      </c>
      <c r="D51" s="77">
        <f t="shared" si="6"/>
        <v>0</v>
      </c>
      <c r="E51" s="77">
        <f t="shared" si="7"/>
        <v>0</v>
      </c>
      <c r="F51" s="77">
        <f t="shared" si="8"/>
        <v>0</v>
      </c>
      <c r="G51" s="77">
        <f t="shared" si="9"/>
        <v>0</v>
      </c>
      <c r="H51" s="77">
        <f>SUM(E$17:E51)</f>
        <v>0</v>
      </c>
      <c r="I51" s="77">
        <f>SUM(F$17:F51)</f>
        <v>0</v>
      </c>
      <c r="J51" s="90"/>
      <c r="M51" s="12"/>
      <c r="N51" s="12"/>
      <c r="O51" s="12"/>
    </row>
    <row r="52" spans="1:15" s="10" customFormat="1" x14ac:dyDescent="0.2">
      <c r="A52" s="136"/>
      <c r="B52" s="133">
        <f t="shared" si="11"/>
        <v>36</v>
      </c>
      <c r="C52" s="133">
        <f t="shared" si="5"/>
        <v>36</v>
      </c>
      <c r="D52" s="77">
        <f t="shared" si="6"/>
        <v>0</v>
      </c>
      <c r="E52" s="77">
        <f t="shared" si="7"/>
        <v>0</v>
      </c>
      <c r="F52" s="77">
        <f t="shared" si="8"/>
        <v>0</v>
      </c>
      <c r="G52" s="77">
        <f t="shared" si="9"/>
        <v>0</v>
      </c>
      <c r="H52" s="77">
        <f>SUM(E$17:E52)</f>
        <v>0</v>
      </c>
      <c r="I52" s="77">
        <f>SUM(F$17:F52)</f>
        <v>0</v>
      </c>
      <c r="J52" s="90"/>
      <c r="M52" s="12"/>
      <c r="N52" s="12"/>
      <c r="O52" s="12"/>
    </row>
    <row r="53" spans="1:15" s="10" customFormat="1" x14ac:dyDescent="0.2">
      <c r="A53" s="136"/>
      <c r="B53" s="133">
        <f t="shared" si="11"/>
        <v>37</v>
      </c>
      <c r="C53" s="133">
        <f t="shared" si="5"/>
        <v>37</v>
      </c>
      <c r="D53" s="77">
        <f t="shared" si="6"/>
        <v>0</v>
      </c>
      <c r="E53" s="77">
        <f t="shared" si="7"/>
        <v>0</v>
      </c>
      <c r="F53" s="77">
        <f t="shared" si="8"/>
        <v>0</v>
      </c>
      <c r="G53" s="77">
        <f t="shared" si="9"/>
        <v>0</v>
      </c>
      <c r="H53" s="77">
        <f>SUM(E$17:E53)</f>
        <v>0</v>
      </c>
      <c r="I53" s="77">
        <f>SUM(F$17:F53)</f>
        <v>0</v>
      </c>
      <c r="J53" s="90"/>
      <c r="M53" s="12"/>
      <c r="N53" s="12"/>
      <c r="O53" s="12"/>
    </row>
    <row r="54" spans="1:15" s="10" customFormat="1" x14ac:dyDescent="0.2">
      <c r="A54" s="136"/>
      <c r="B54" s="133">
        <f t="shared" si="11"/>
        <v>38</v>
      </c>
      <c r="C54" s="133">
        <f t="shared" si="5"/>
        <v>38</v>
      </c>
      <c r="D54" s="77">
        <f t="shared" si="6"/>
        <v>0</v>
      </c>
      <c r="E54" s="77">
        <f t="shared" si="7"/>
        <v>0</v>
      </c>
      <c r="F54" s="77">
        <f t="shared" si="8"/>
        <v>0</v>
      </c>
      <c r="G54" s="77">
        <f t="shared" si="9"/>
        <v>0</v>
      </c>
      <c r="H54" s="77">
        <f>SUM(E$17:E54)</f>
        <v>0</v>
      </c>
      <c r="I54" s="77">
        <f>SUM(F$17:F54)</f>
        <v>0</v>
      </c>
      <c r="J54" s="90"/>
      <c r="M54" s="12"/>
      <c r="N54" s="12"/>
      <c r="O54" s="12"/>
    </row>
    <row r="55" spans="1:15" s="10" customFormat="1" x14ac:dyDescent="0.2">
      <c r="A55" s="136"/>
      <c r="B55" s="133">
        <f t="shared" si="11"/>
        <v>39</v>
      </c>
      <c r="C55" s="133">
        <f t="shared" si="5"/>
        <v>39</v>
      </c>
      <c r="D55" s="77">
        <f t="shared" si="6"/>
        <v>0</v>
      </c>
      <c r="E55" s="77">
        <f t="shared" si="7"/>
        <v>0</v>
      </c>
      <c r="F55" s="77">
        <f t="shared" si="8"/>
        <v>0</v>
      </c>
      <c r="G55" s="77">
        <f t="shared" si="9"/>
        <v>0</v>
      </c>
      <c r="H55" s="77">
        <f>SUM(E$17:E55)</f>
        <v>0</v>
      </c>
      <c r="I55" s="77">
        <f>SUM(F$17:F55)</f>
        <v>0</v>
      </c>
      <c r="J55" s="90"/>
      <c r="M55" s="12"/>
      <c r="N55" s="12"/>
      <c r="O55" s="12"/>
    </row>
    <row r="56" spans="1:15" s="10" customFormat="1" x14ac:dyDescent="0.2">
      <c r="A56" s="136"/>
      <c r="B56" s="133">
        <f t="shared" si="11"/>
        <v>40</v>
      </c>
      <c r="C56" s="133">
        <f t="shared" si="5"/>
        <v>40</v>
      </c>
      <c r="D56" s="77">
        <f t="shared" si="6"/>
        <v>0</v>
      </c>
      <c r="E56" s="77">
        <f t="shared" si="7"/>
        <v>0</v>
      </c>
      <c r="F56" s="77">
        <f t="shared" si="8"/>
        <v>0</v>
      </c>
      <c r="G56" s="77">
        <f t="shared" si="9"/>
        <v>0</v>
      </c>
      <c r="H56" s="77">
        <f>SUM(E$17:E56)</f>
        <v>0</v>
      </c>
      <c r="I56" s="77">
        <f>SUM(F$17:F56)</f>
        <v>0</v>
      </c>
      <c r="J56" s="90"/>
      <c r="M56" s="12"/>
      <c r="N56" s="12"/>
      <c r="O56" s="12"/>
    </row>
    <row r="57" spans="1:15" s="10" customFormat="1" x14ac:dyDescent="0.2">
      <c r="A57" s="136"/>
      <c r="B57" s="133">
        <f t="shared" si="11"/>
        <v>41</v>
      </c>
      <c r="C57" s="133">
        <f t="shared" si="5"/>
        <v>41</v>
      </c>
      <c r="D57" s="77">
        <f t="shared" si="6"/>
        <v>0</v>
      </c>
      <c r="E57" s="77">
        <f t="shared" si="7"/>
        <v>0</v>
      </c>
      <c r="F57" s="77">
        <f t="shared" si="8"/>
        <v>0</v>
      </c>
      <c r="G57" s="77">
        <f t="shared" si="9"/>
        <v>0</v>
      </c>
      <c r="H57" s="77">
        <f>SUM(E$17:E57)</f>
        <v>0</v>
      </c>
      <c r="I57" s="77">
        <f>SUM(F$17:F57)</f>
        <v>0</v>
      </c>
      <c r="J57" s="90"/>
      <c r="M57" s="12"/>
      <c r="N57" s="12"/>
      <c r="O57" s="12"/>
    </row>
    <row r="58" spans="1:15" s="10" customFormat="1" x14ac:dyDescent="0.2">
      <c r="A58" s="136"/>
      <c r="B58" s="133">
        <f t="shared" si="11"/>
        <v>42</v>
      </c>
      <c r="C58" s="133">
        <f t="shared" si="5"/>
        <v>42</v>
      </c>
      <c r="D58" s="77">
        <f t="shared" si="6"/>
        <v>0</v>
      </c>
      <c r="E58" s="77">
        <f t="shared" si="7"/>
        <v>0</v>
      </c>
      <c r="F58" s="77">
        <f t="shared" si="8"/>
        <v>0</v>
      </c>
      <c r="G58" s="77">
        <f t="shared" si="9"/>
        <v>0</v>
      </c>
      <c r="H58" s="77">
        <f>SUM(E$17:E58)</f>
        <v>0</v>
      </c>
      <c r="I58" s="77">
        <f>SUM(F$17:F58)</f>
        <v>0</v>
      </c>
      <c r="J58" s="90"/>
      <c r="M58" s="12"/>
      <c r="N58" s="12"/>
      <c r="O58" s="12"/>
    </row>
    <row r="59" spans="1:15" s="10" customFormat="1" x14ac:dyDescent="0.2">
      <c r="A59" s="136"/>
      <c r="B59" s="133">
        <f t="shared" si="11"/>
        <v>43</v>
      </c>
      <c r="C59" s="133">
        <f t="shared" si="5"/>
        <v>43</v>
      </c>
      <c r="D59" s="77">
        <f t="shared" si="6"/>
        <v>0</v>
      </c>
      <c r="E59" s="77">
        <f t="shared" si="7"/>
        <v>0</v>
      </c>
      <c r="F59" s="77">
        <f t="shared" si="8"/>
        <v>0</v>
      </c>
      <c r="G59" s="77">
        <f t="shared" si="9"/>
        <v>0</v>
      </c>
      <c r="H59" s="77">
        <f>SUM(E$17:E59)</f>
        <v>0</v>
      </c>
      <c r="I59" s="77">
        <f>SUM(F$17:F59)</f>
        <v>0</v>
      </c>
      <c r="J59" s="90"/>
      <c r="M59" s="12"/>
      <c r="N59" s="12"/>
      <c r="O59" s="12"/>
    </row>
    <row r="60" spans="1:15" s="10" customFormat="1" x14ac:dyDescent="0.2">
      <c r="A60" s="136"/>
      <c r="B60" s="133">
        <f t="shared" si="11"/>
        <v>44</v>
      </c>
      <c r="C60" s="133">
        <f t="shared" si="5"/>
        <v>44</v>
      </c>
      <c r="D60" s="77">
        <f t="shared" si="6"/>
        <v>0</v>
      </c>
      <c r="E60" s="77">
        <f t="shared" si="7"/>
        <v>0</v>
      </c>
      <c r="F60" s="77">
        <f t="shared" si="8"/>
        <v>0</v>
      </c>
      <c r="G60" s="77">
        <f t="shared" si="9"/>
        <v>0</v>
      </c>
      <c r="H60" s="77">
        <f>SUM(E$17:E60)</f>
        <v>0</v>
      </c>
      <c r="I60" s="77">
        <f>SUM(F$17:F60)</f>
        <v>0</v>
      </c>
      <c r="J60" s="90"/>
      <c r="M60" s="12"/>
      <c r="N60" s="12"/>
      <c r="O60" s="12"/>
    </row>
    <row r="61" spans="1:15" s="10" customFormat="1" x14ac:dyDescent="0.2">
      <c r="A61" s="136"/>
      <c r="B61" s="133">
        <f t="shared" si="11"/>
        <v>45</v>
      </c>
      <c r="C61" s="133">
        <f t="shared" si="5"/>
        <v>45</v>
      </c>
      <c r="D61" s="77">
        <f t="shared" si="6"/>
        <v>0</v>
      </c>
      <c r="E61" s="77">
        <f t="shared" si="7"/>
        <v>0</v>
      </c>
      <c r="F61" s="77">
        <f t="shared" si="8"/>
        <v>0</v>
      </c>
      <c r="G61" s="77">
        <f t="shared" si="9"/>
        <v>0</v>
      </c>
      <c r="H61" s="77">
        <f>SUM(E$17:E61)</f>
        <v>0</v>
      </c>
      <c r="I61" s="77">
        <f>SUM(F$17:F61)</f>
        <v>0</v>
      </c>
      <c r="J61" s="90"/>
      <c r="M61" s="12"/>
      <c r="N61" s="12"/>
      <c r="O61" s="12"/>
    </row>
    <row r="62" spans="1:15" s="10" customFormat="1" x14ac:dyDescent="0.2">
      <c r="A62" s="136"/>
      <c r="B62" s="133">
        <f t="shared" si="11"/>
        <v>46</v>
      </c>
      <c r="C62" s="133">
        <f t="shared" si="5"/>
        <v>46</v>
      </c>
      <c r="D62" s="77">
        <f t="shared" si="6"/>
        <v>0</v>
      </c>
      <c r="E62" s="77">
        <f t="shared" si="7"/>
        <v>0</v>
      </c>
      <c r="F62" s="77">
        <f t="shared" si="8"/>
        <v>0</v>
      </c>
      <c r="G62" s="77">
        <f t="shared" si="9"/>
        <v>0</v>
      </c>
      <c r="H62" s="77">
        <f>SUM(E$17:E62)</f>
        <v>0</v>
      </c>
      <c r="I62" s="77">
        <f>SUM(F$17:F62)</f>
        <v>0</v>
      </c>
      <c r="J62" s="90"/>
      <c r="M62" s="12"/>
      <c r="N62" s="12"/>
      <c r="O62" s="12"/>
    </row>
    <row r="63" spans="1:15" s="10" customFormat="1" x14ac:dyDescent="0.2">
      <c r="A63" s="136"/>
      <c r="B63" s="133">
        <f t="shared" si="11"/>
        <v>47</v>
      </c>
      <c r="C63" s="133">
        <f t="shared" si="5"/>
        <v>47</v>
      </c>
      <c r="D63" s="77">
        <f t="shared" si="6"/>
        <v>0</v>
      </c>
      <c r="E63" s="77">
        <f t="shared" si="7"/>
        <v>0</v>
      </c>
      <c r="F63" s="77">
        <f t="shared" si="8"/>
        <v>0</v>
      </c>
      <c r="G63" s="77">
        <f t="shared" si="9"/>
        <v>0</v>
      </c>
      <c r="H63" s="77">
        <f>SUM(E$17:E63)</f>
        <v>0</v>
      </c>
      <c r="I63" s="77">
        <f>SUM(F$17:F63)</f>
        <v>0</v>
      </c>
      <c r="J63" s="90"/>
      <c r="M63" s="12"/>
      <c r="N63" s="12"/>
      <c r="O63" s="12"/>
    </row>
    <row r="64" spans="1:15" s="10" customFormat="1" ht="13.5" thickBot="1" x14ac:dyDescent="0.25">
      <c r="A64" s="138"/>
      <c r="B64" s="139">
        <f t="shared" si="11"/>
        <v>48</v>
      </c>
      <c r="C64" s="139">
        <f t="shared" si="5"/>
        <v>48</v>
      </c>
      <c r="D64" s="140">
        <f t="shared" si="6"/>
        <v>0</v>
      </c>
      <c r="E64" s="140">
        <f t="shared" si="7"/>
        <v>0</v>
      </c>
      <c r="F64" s="140">
        <f t="shared" si="8"/>
        <v>0</v>
      </c>
      <c r="G64" s="140">
        <f t="shared" si="9"/>
        <v>0</v>
      </c>
      <c r="H64" s="140">
        <f>SUM(E$17:E64)</f>
        <v>0</v>
      </c>
      <c r="I64" s="140">
        <f>SUM(F$17:F64)</f>
        <v>0</v>
      </c>
      <c r="J64" s="141"/>
      <c r="M64" s="12"/>
      <c r="N64" s="12"/>
      <c r="O64" s="12"/>
    </row>
    <row r="65" spans="2:3" s="10" customFormat="1" x14ac:dyDescent="0.2">
      <c r="B65" s="12"/>
      <c r="C65" s="13"/>
    </row>
    <row r="66" spans="2:3" s="10" customFormat="1" x14ac:dyDescent="0.2">
      <c r="B66" s="12"/>
      <c r="C66" s="13"/>
    </row>
    <row r="67" spans="2:3" s="10" customFormat="1" x14ac:dyDescent="0.2">
      <c r="B67" s="12"/>
      <c r="C67" s="13"/>
    </row>
    <row r="68" spans="2:3" s="10" customFormat="1" x14ac:dyDescent="0.2">
      <c r="B68" s="12"/>
      <c r="C68" s="13"/>
    </row>
    <row r="69" spans="2:3" s="10" customFormat="1" x14ac:dyDescent="0.2">
      <c r="B69" s="12"/>
      <c r="C69" s="13"/>
    </row>
    <row r="70" spans="2:3" s="10" customFormat="1" x14ac:dyDescent="0.2">
      <c r="B70" s="12"/>
      <c r="C70" s="13"/>
    </row>
    <row r="71" spans="2:3" s="10" customFormat="1" x14ac:dyDescent="0.2">
      <c r="B71" s="12"/>
      <c r="C71" s="13"/>
    </row>
    <row r="72" spans="2:3" s="10" customFormat="1" x14ac:dyDescent="0.2">
      <c r="B72" s="12"/>
      <c r="C72" s="13"/>
    </row>
    <row r="73" spans="2:3" s="10" customFormat="1" x14ac:dyDescent="0.2">
      <c r="B73" s="12"/>
      <c r="C73" s="13"/>
    </row>
    <row r="74" spans="2:3" s="10" customFormat="1" x14ac:dyDescent="0.2">
      <c r="B74" s="12"/>
      <c r="C74" s="13"/>
    </row>
    <row r="75" spans="2:3" s="10" customFormat="1" x14ac:dyDescent="0.2">
      <c r="B75" s="12"/>
      <c r="C75" s="13"/>
    </row>
    <row r="76" spans="2:3" s="10" customFormat="1" x14ac:dyDescent="0.2">
      <c r="B76" s="12"/>
      <c r="C76" s="13"/>
    </row>
    <row r="77" spans="2:3" s="10" customFormat="1" x14ac:dyDescent="0.2">
      <c r="B77" s="12"/>
      <c r="C77" s="13"/>
    </row>
    <row r="78" spans="2:3" s="10" customFormat="1" x14ac:dyDescent="0.2">
      <c r="C78" s="14"/>
    </row>
    <row r="79" spans="2:3" s="10" customFormat="1" x14ac:dyDescent="0.2">
      <c r="C79" s="14"/>
    </row>
    <row r="80" spans="2:3" s="10" customFormat="1" x14ac:dyDescent="0.2">
      <c r="C80" s="14"/>
    </row>
    <row r="81" spans="3:3" s="10" customFormat="1" x14ac:dyDescent="0.2">
      <c r="C81" s="14"/>
    </row>
    <row r="82" spans="3:3" s="10" customFormat="1" x14ac:dyDescent="0.2">
      <c r="C82" s="14"/>
    </row>
    <row r="83" spans="3:3" s="10" customFormat="1" x14ac:dyDescent="0.2">
      <c r="C83" s="14"/>
    </row>
    <row r="84" spans="3:3" s="10" customFormat="1" x14ac:dyDescent="0.2">
      <c r="C84" s="14"/>
    </row>
    <row r="85" spans="3:3" x14ac:dyDescent="0.2">
      <c r="C85" s="3"/>
    </row>
    <row r="86" spans="3:3" x14ac:dyDescent="0.2">
      <c r="C86" s="3"/>
    </row>
    <row r="87" spans="3:3" x14ac:dyDescent="0.2">
      <c r="C87" s="3"/>
    </row>
    <row r="88" spans="3:3" x14ac:dyDescent="0.2">
      <c r="C88" s="3"/>
    </row>
    <row r="89" spans="3:3" x14ac:dyDescent="0.2">
      <c r="C89" s="3"/>
    </row>
    <row r="90" spans="3:3" x14ac:dyDescent="0.2">
      <c r="C90" s="3"/>
    </row>
    <row r="91" spans="3:3" x14ac:dyDescent="0.2">
      <c r="C91" s="3"/>
    </row>
    <row r="92" spans="3:3" x14ac:dyDescent="0.2">
      <c r="C92" s="3"/>
    </row>
    <row r="93" spans="3:3" x14ac:dyDescent="0.2">
      <c r="C93" s="3"/>
    </row>
    <row r="94" spans="3:3" x14ac:dyDescent="0.2">
      <c r="C94" s="3"/>
    </row>
    <row r="95" spans="3:3" x14ac:dyDescent="0.2">
      <c r="C95" s="3"/>
    </row>
    <row r="96" spans="3:3" x14ac:dyDescent="0.2">
      <c r="C96" s="3"/>
    </row>
    <row r="97" spans="3:3" x14ac:dyDescent="0.2">
      <c r="C97" s="3"/>
    </row>
    <row r="98" spans="3:3" x14ac:dyDescent="0.2">
      <c r="C98" s="3"/>
    </row>
    <row r="99" spans="3:3" x14ac:dyDescent="0.2">
      <c r="C99" s="3"/>
    </row>
    <row r="100" spans="3:3" x14ac:dyDescent="0.2">
      <c r="C100" s="3"/>
    </row>
    <row r="101" spans="3:3" x14ac:dyDescent="0.2">
      <c r="C101" s="3"/>
    </row>
    <row r="102" spans="3:3" x14ac:dyDescent="0.2">
      <c r="C102" s="3"/>
    </row>
    <row r="103" spans="3:3" x14ac:dyDescent="0.2">
      <c r="C103" s="3"/>
    </row>
    <row r="104" spans="3:3" x14ac:dyDescent="0.2">
      <c r="C104" s="3"/>
    </row>
    <row r="105" spans="3:3" x14ac:dyDescent="0.2">
      <c r="C105" s="3"/>
    </row>
    <row r="106" spans="3:3" x14ac:dyDescent="0.2">
      <c r="C106" s="3"/>
    </row>
    <row r="107" spans="3:3" x14ac:dyDescent="0.2">
      <c r="C107" s="3"/>
    </row>
    <row r="108" spans="3:3" x14ac:dyDescent="0.2">
      <c r="C108" s="3"/>
    </row>
    <row r="109" spans="3:3" x14ac:dyDescent="0.2">
      <c r="C109" s="3"/>
    </row>
    <row r="110" spans="3:3" x14ac:dyDescent="0.2">
      <c r="C110" s="3"/>
    </row>
    <row r="111" spans="3:3" x14ac:dyDescent="0.2">
      <c r="C111" s="4"/>
    </row>
    <row r="112" spans="3:3" x14ac:dyDescent="0.2">
      <c r="C112" s="4"/>
    </row>
    <row r="113" spans="3:3" x14ac:dyDescent="0.2">
      <c r="C113" s="4"/>
    </row>
    <row r="114" spans="3:3" x14ac:dyDescent="0.2">
      <c r="C114" s="4"/>
    </row>
    <row r="115" spans="3:3" x14ac:dyDescent="0.2">
      <c r="C115" s="4"/>
    </row>
    <row r="116" spans="3:3" x14ac:dyDescent="0.2">
      <c r="C116" s="4"/>
    </row>
    <row r="117" spans="3:3" x14ac:dyDescent="0.2">
      <c r="C117" s="4"/>
    </row>
    <row r="118" spans="3:3" x14ac:dyDescent="0.2">
      <c r="C118" s="4"/>
    </row>
    <row r="119" spans="3:3" x14ac:dyDescent="0.2">
      <c r="C119" s="4"/>
    </row>
    <row r="120" spans="3:3" x14ac:dyDescent="0.2">
      <c r="C120" s="4"/>
    </row>
    <row r="121" spans="3:3" x14ac:dyDescent="0.2">
      <c r="C121" s="4"/>
    </row>
    <row r="122" spans="3:3" x14ac:dyDescent="0.2">
      <c r="C122" s="4"/>
    </row>
    <row r="123" spans="3:3" x14ac:dyDescent="0.2">
      <c r="C123" s="4"/>
    </row>
    <row r="124" spans="3:3" x14ac:dyDescent="0.2">
      <c r="C124" s="4"/>
    </row>
    <row r="125" spans="3:3" x14ac:dyDescent="0.2">
      <c r="C125" s="4"/>
    </row>
    <row r="126" spans="3:3" x14ac:dyDescent="0.2">
      <c r="C126" s="4"/>
    </row>
    <row r="127" spans="3:3" x14ac:dyDescent="0.2">
      <c r="C127" s="4"/>
    </row>
    <row r="128" spans="3:3" x14ac:dyDescent="0.2">
      <c r="C128" s="4"/>
    </row>
    <row r="129" spans="3:3" x14ac:dyDescent="0.2">
      <c r="C129" s="4"/>
    </row>
    <row r="130" spans="3:3" x14ac:dyDescent="0.2">
      <c r="C130" s="4"/>
    </row>
    <row r="131" spans="3:3" x14ac:dyDescent="0.2">
      <c r="C131" s="4"/>
    </row>
    <row r="132" spans="3:3" x14ac:dyDescent="0.2">
      <c r="C132" s="4"/>
    </row>
    <row r="133" spans="3:3" x14ac:dyDescent="0.2">
      <c r="C133" s="4"/>
    </row>
    <row r="134" spans="3:3" x14ac:dyDescent="0.2">
      <c r="C134" s="4"/>
    </row>
    <row r="135" spans="3:3" x14ac:dyDescent="0.2">
      <c r="C135" s="4"/>
    </row>
    <row r="136" spans="3:3" x14ac:dyDescent="0.2">
      <c r="C136" s="4"/>
    </row>
  </sheetData>
  <phoneticPr fontId="2" type="noConversion"/>
  <conditionalFormatting sqref="B17:I64">
    <cfRule type="expression" dxfId="0" priority="1">
      <formula>$D17&lt;=0</formula>
    </cfRule>
  </conditionalFormatting>
  <pageMargins left="0.75" right="0.75" top="1" bottom="1" header="0.511811024" footer="0.511811024"/>
  <pageSetup paperSize="9" orientation="landscape" r:id="rId1"/>
  <headerFooter alignWithMargins="0">
    <oddHeader>&amp;A</oddHeader>
    <oddFooter>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19" zoomScaleNormal="100" workbookViewId="0">
      <selection activeCell="L60" sqref="L60"/>
    </sheetView>
  </sheetViews>
  <sheetFormatPr baseColWidth="10" defaultRowHeight="14.25" x14ac:dyDescent="0.25"/>
  <cols>
    <col min="1" max="1" width="4.140625" style="5" customWidth="1"/>
    <col min="2" max="2" width="17" style="5" customWidth="1"/>
    <col min="3" max="4" width="13.140625" style="5" customWidth="1"/>
    <col min="5" max="5" width="10.28515625" style="6" customWidth="1"/>
    <col min="6" max="8" width="10.28515625" style="5" customWidth="1"/>
    <col min="9" max="9" width="11.42578125" style="5"/>
    <col min="10" max="10" width="13.28515625" style="5" customWidth="1"/>
    <col min="11" max="16384" width="11.42578125" style="5"/>
  </cols>
  <sheetData>
    <row r="1" spans="1:9" ht="39" customHeight="1" x14ac:dyDescent="0.25">
      <c r="A1" s="113"/>
      <c r="B1" s="114"/>
      <c r="C1" s="114"/>
      <c r="D1" s="114"/>
      <c r="E1" s="144"/>
      <c r="F1" s="114"/>
      <c r="G1" s="114"/>
      <c r="H1" s="114"/>
      <c r="I1" s="115"/>
    </row>
    <row r="2" spans="1:9" ht="40.5" customHeight="1" x14ac:dyDescent="0.25">
      <c r="A2" s="116"/>
      <c r="B2" s="108"/>
      <c r="C2" s="108"/>
      <c r="D2" s="108"/>
      <c r="E2" s="118"/>
      <c r="F2" s="108"/>
      <c r="G2" s="108"/>
      <c r="H2" s="108"/>
      <c r="I2" s="117"/>
    </row>
    <row r="3" spans="1:9" ht="18.75" x14ac:dyDescent="0.3">
      <c r="A3" s="116"/>
      <c r="B3" s="27" t="s">
        <v>69</v>
      </c>
      <c r="C3" s="108"/>
      <c r="D3" s="108"/>
      <c r="E3" s="118"/>
      <c r="F3" s="108"/>
      <c r="G3" s="108"/>
      <c r="H3" s="108"/>
      <c r="I3" s="117"/>
    </row>
    <row r="4" spans="1:9" s="9" customFormat="1" ht="12.75" customHeight="1" x14ac:dyDescent="0.2">
      <c r="A4" s="145"/>
      <c r="B4" s="109"/>
      <c r="C4" s="109"/>
      <c r="D4" s="110"/>
      <c r="E4" s="109"/>
      <c r="F4" s="109"/>
      <c r="G4" s="109"/>
      <c r="H4" s="109"/>
      <c r="I4" s="146"/>
    </row>
    <row r="5" spans="1:9" s="9" customFormat="1" ht="12.75" customHeight="1" x14ac:dyDescent="0.2">
      <c r="A5" s="145"/>
      <c r="B5" s="109"/>
      <c r="C5" s="79" t="s">
        <v>170</v>
      </c>
      <c r="D5" s="109"/>
      <c r="E5" s="109"/>
      <c r="F5" s="109"/>
      <c r="G5" s="109"/>
      <c r="H5" s="109"/>
      <c r="I5" s="146"/>
    </row>
    <row r="6" spans="1:9" s="9" customFormat="1" ht="12.75" customHeight="1" x14ac:dyDescent="0.2">
      <c r="A6" s="145"/>
      <c r="B6" s="76" t="s">
        <v>70</v>
      </c>
      <c r="C6" s="77">
        <f>+'Ingresos y Gastos'!G27+'Ingresos y Gastos'!D11</f>
        <v>0</v>
      </c>
      <c r="D6" s="109"/>
      <c r="E6" s="109"/>
      <c r="F6" s="109"/>
      <c r="G6" s="109"/>
      <c r="H6" s="109"/>
      <c r="I6" s="146"/>
    </row>
    <row r="7" spans="1:9" s="9" customFormat="1" ht="12.75" customHeight="1" x14ac:dyDescent="0.2">
      <c r="A7" s="145"/>
      <c r="B7" s="76" t="s">
        <v>74</v>
      </c>
      <c r="C7" s="111" t="e">
        <f>+('Ingresos y Gastos'!D8/'Ingresos y Gastos'!D7)+('Ingresos y Gastos'!J39)/'Ingresos y Gastos'!D7</f>
        <v>#VALUE!</v>
      </c>
      <c r="D7" s="109"/>
      <c r="E7" s="109"/>
      <c r="F7" s="109"/>
      <c r="G7" s="109"/>
      <c r="H7" s="109"/>
      <c r="I7" s="146"/>
    </row>
    <row r="8" spans="1:9" s="9" customFormat="1" ht="12.75" customHeight="1" x14ac:dyDescent="0.2">
      <c r="A8" s="145"/>
      <c r="B8" s="76" t="s">
        <v>75</v>
      </c>
      <c r="C8" s="77" t="e">
        <f>+C6/(1-C7)</f>
        <v>#VALUE!</v>
      </c>
      <c r="D8" s="109"/>
      <c r="E8" s="109"/>
      <c r="F8" s="109"/>
      <c r="G8" s="109"/>
      <c r="H8" s="109"/>
      <c r="I8" s="146"/>
    </row>
    <row r="9" spans="1:9" s="9" customFormat="1" ht="12.75" customHeight="1" x14ac:dyDescent="0.2">
      <c r="A9" s="145"/>
      <c r="B9" s="109"/>
      <c r="C9" s="110"/>
      <c r="D9" s="109"/>
      <c r="E9" s="109"/>
      <c r="F9" s="109"/>
      <c r="G9" s="109"/>
      <c r="H9" s="109"/>
      <c r="I9" s="146"/>
    </row>
    <row r="10" spans="1:9" x14ac:dyDescent="0.25">
      <c r="A10" s="116"/>
      <c r="B10" s="79" t="s">
        <v>71</v>
      </c>
      <c r="C10" s="79" t="s">
        <v>72</v>
      </c>
      <c r="D10" s="79" t="s">
        <v>73</v>
      </c>
      <c r="E10" s="79" t="s">
        <v>34</v>
      </c>
      <c r="F10" s="118"/>
      <c r="G10" s="118"/>
      <c r="H10" s="118"/>
      <c r="I10" s="117"/>
    </row>
    <row r="11" spans="1:9" x14ac:dyDescent="0.25">
      <c r="A11" s="116"/>
      <c r="B11" s="77">
        <f>'Ingresos y Gastos'!D7*0.3</f>
        <v>0</v>
      </c>
      <c r="C11" s="77">
        <f>+C6</f>
        <v>0</v>
      </c>
      <c r="D11" s="77" t="e">
        <f>+C11+C$7*B11</f>
        <v>#VALUE!</v>
      </c>
      <c r="E11" s="77" t="e">
        <f>+B11-D11</f>
        <v>#VALUE!</v>
      </c>
      <c r="F11" s="108"/>
      <c r="G11" s="108"/>
      <c r="H11" s="108"/>
      <c r="I11" s="147"/>
    </row>
    <row r="12" spans="1:9" x14ac:dyDescent="0.25">
      <c r="A12" s="116"/>
      <c r="B12" s="77">
        <f>'Ingresos y Gastos'!D7*0.8</f>
        <v>0</v>
      </c>
      <c r="C12" s="77">
        <f>+C6</f>
        <v>0</v>
      </c>
      <c r="D12" s="77" t="e">
        <f>+C12+C$7*B12</f>
        <v>#VALUE!</v>
      </c>
      <c r="E12" s="77" t="e">
        <f>+B12-D12</f>
        <v>#VALUE!</v>
      </c>
      <c r="F12" s="108"/>
      <c r="G12" s="108"/>
      <c r="H12" s="108"/>
      <c r="I12" s="117"/>
    </row>
    <row r="13" spans="1:9" x14ac:dyDescent="0.25">
      <c r="A13" s="116"/>
      <c r="B13" s="77">
        <f>'Ingresos y Gastos'!D7*1.3</f>
        <v>0</v>
      </c>
      <c r="C13" s="77">
        <f>+C6</f>
        <v>0</v>
      </c>
      <c r="D13" s="77" t="e">
        <f>+C13+C$7*B13</f>
        <v>#VALUE!</v>
      </c>
      <c r="E13" s="77" t="e">
        <f>+B13-D13</f>
        <v>#VALUE!</v>
      </c>
      <c r="F13" s="108"/>
      <c r="G13" s="108"/>
      <c r="H13" s="108"/>
      <c r="I13" s="117"/>
    </row>
    <row r="14" spans="1:9" x14ac:dyDescent="0.25">
      <c r="A14" s="116"/>
      <c r="B14" s="77">
        <f>'Ingresos y Gastos'!D7*1.8</f>
        <v>0</v>
      </c>
      <c r="C14" s="77">
        <f>+C6</f>
        <v>0</v>
      </c>
      <c r="D14" s="77" t="e">
        <f>+C14+C$7*B14</f>
        <v>#VALUE!</v>
      </c>
      <c r="E14" s="77" t="e">
        <f>+B14-D14</f>
        <v>#VALUE!</v>
      </c>
      <c r="F14" s="108"/>
      <c r="G14" s="108"/>
      <c r="H14" s="108"/>
      <c r="I14" s="117"/>
    </row>
    <row r="15" spans="1:9" x14ac:dyDescent="0.25">
      <c r="A15" s="116"/>
      <c r="B15" s="77">
        <f>'Ingresos y Gastos'!D7*2.3</f>
        <v>0</v>
      </c>
      <c r="C15" s="77">
        <f>+C6</f>
        <v>0</v>
      </c>
      <c r="D15" s="77" t="e">
        <f>+C15+C$7*B15</f>
        <v>#VALUE!</v>
      </c>
      <c r="E15" s="77" t="e">
        <f>+B15-D15</f>
        <v>#VALUE!</v>
      </c>
      <c r="F15" s="108"/>
      <c r="G15" s="108"/>
      <c r="H15" s="108"/>
      <c r="I15" s="117"/>
    </row>
    <row r="16" spans="1:9" x14ac:dyDescent="0.25">
      <c r="A16" s="116"/>
      <c r="B16" s="108"/>
      <c r="C16" s="108"/>
      <c r="D16" s="108"/>
      <c r="E16" s="118"/>
      <c r="F16" s="108"/>
      <c r="G16" s="108"/>
      <c r="H16" s="108"/>
      <c r="I16" s="117"/>
    </row>
    <row r="17" spans="1:9" x14ac:dyDescent="0.25">
      <c r="A17" s="116"/>
      <c r="B17" s="108"/>
      <c r="C17" s="108"/>
      <c r="D17" s="108"/>
      <c r="E17" s="118"/>
      <c r="F17" s="108"/>
      <c r="G17" s="108"/>
      <c r="H17" s="108"/>
      <c r="I17" s="117"/>
    </row>
    <row r="18" spans="1:9" x14ac:dyDescent="0.25">
      <c r="A18" s="116"/>
      <c r="B18" s="108"/>
      <c r="C18" s="108"/>
      <c r="D18" s="108"/>
      <c r="E18" s="118"/>
      <c r="F18" s="108"/>
      <c r="G18" s="108"/>
      <c r="H18" s="108"/>
      <c r="I18" s="117"/>
    </row>
    <row r="19" spans="1:9" x14ac:dyDescent="0.25">
      <c r="A19" s="116"/>
      <c r="B19" s="108"/>
      <c r="C19" s="108"/>
      <c r="D19" s="108"/>
      <c r="E19" s="118"/>
      <c r="F19" s="108"/>
      <c r="G19" s="108"/>
      <c r="H19" s="108"/>
      <c r="I19" s="117"/>
    </row>
    <row r="20" spans="1:9" x14ac:dyDescent="0.25">
      <c r="A20" s="116"/>
      <c r="B20" s="108"/>
      <c r="C20" s="108"/>
      <c r="D20" s="108"/>
      <c r="E20" s="118"/>
      <c r="F20" s="108"/>
      <c r="G20" s="108"/>
      <c r="H20" s="108"/>
      <c r="I20" s="117"/>
    </row>
    <row r="21" spans="1:9" x14ac:dyDescent="0.25">
      <c r="A21" s="116"/>
      <c r="B21" s="108"/>
      <c r="C21" s="108"/>
      <c r="D21" s="108"/>
      <c r="E21" s="118"/>
      <c r="F21" s="108"/>
      <c r="G21" s="108"/>
      <c r="H21" s="108"/>
      <c r="I21" s="117"/>
    </row>
    <row r="22" spans="1:9" x14ac:dyDescent="0.25">
      <c r="A22" s="116"/>
      <c r="B22" s="108"/>
      <c r="C22" s="108"/>
      <c r="D22" s="108"/>
      <c r="E22" s="118"/>
      <c r="F22" s="108"/>
      <c r="G22" s="108"/>
      <c r="H22" s="108"/>
      <c r="I22" s="117"/>
    </row>
    <row r="23" spans="1:9" x14ac:dyDescent="0.25">
      <c r="A23" s="116"/>
      <c r="B23" s="108"/>
      <c r="C23" s="108"/>
      <c r="D23" s="108"/>
      <c r="E23" s="118"/>
      <c r="F23" s="108"/>
      <c r="G23" s="108"/>
      <c r="H23" s="108"/>
      <c r="I23" s="117"/>
    </row>
    <row r="24" spans="1:9" x14ac:dyDescent="0.25">
      <c r="A24" s="116"/>
      <c r="B24" s="108"/>
      <c r="C24" s="108"/>
      <c r="D24" s="108"/>
      <c r="E24" s="118"/>
      <c r="F24" s="108"/>
      <c r="G24" s="108"/>
      <c r="H24" s="108"/>
      <c r="I24" s="117"/>
    </row>
    <row r="25" spans="1:9" x14ac:dyDescent="0.25">
      <c r="A25" s="116"/>
      <c r="B25" s="108"/>
      <c r="C25" s="108"/>
      <c r="D25" s="108"/>
      <c r="E25" s="118"/>
      <c r="F25" s="108"/>
      <c r="G25" s="108"/>
      <c r="H25" s="108"/>
      <c r="I25" s="117"/>
    </row>
    <row r="26" spans="1:9" x14ac:dyDescent="0.25">
      <c r="A26" s="116"/>
      <c r="B26" s="108"/>
      <c r="C26" s="108"/>
      <c r="D26" s="108"/>
      <c r="E26" s="118"/>
      <c r="F26" s="108"/>
      <c r="G26" s="108"/>
      <c r="H26" s="108"/>
      <c r="I26" s="117"/>
    </row>
    <row r="27" spans="1:9" x14ac:dyDescent="0.25">
      <c r="A27" s="116"/>
      <c r="B27" s="108"/>
      <c r="C27" s="108"/>
      <c r="D27" s="108"/>
      <c r="E27" s="118"/>
      <c r="F27" s="108"/>
      <c r="G27" s="108"/>
      <c r="H27" s="108"/>
      <c r="I27" s="117"/>
    </row>
    <row r="28" spans="1:9" x14ac:dyDescent="0.25">
      <c r="A28" s="116"/>
      <c r="B28" s="108"/>
      <c r="C28" s="108"/>
      <c r="D28" s="108"/>
      <c r="E28" s="118"/>
      <c r="F28" s="108"/>
      <c r="G28" s="108"/>
      <c r="H28" s="108"/>
      <c r="I28" s="117"/>
    </row>
    <row r="29" spans="1:9" x14ac:dyDescent="0.25">
      <c r="A29" s="116"/>
      <c r="B29" s="108"/>
      <c r="C29" s="108"/>
      <c r="D29" s="108"/>
      <c r="E29" s="118"/>
      <c r="F29" s="108"/>
      <c r="G29" s="108"/>
      <c r="H29" s="108"/>
      <c r="I29" s="117"/>
    </row>
    <row r="30" spans="1:9" x14ac:dyDescent="0.25">
      <c r="A30" s="116"/>
      <c r="B30" s="108"/>
      <c r="C30" s="108"/>
      <c r="D30" s="108"/>
      <c r="E30" s="118"/>
      <c r="F30" s="108"/>
      <c r="G30" s="108"/>
      <c r="H30" s="108"/>
      <c r="I30" s="117"/>
    </row>
    <row r="31" spans="1:9" x14ac:dyDescent="0.25">
      <c r="A31" s="116"/>
      <c r="B31" s="108"/>
      <c r="C31" s="108"/>
      <c r="D31" s="108"/>
      <c r="E31" s="118"/>
      <c r="F31" s="108"/>
      <c r="G31" s="108"/>
      <c r="H31" s="108"/>
      <c r="I31" s="117"/>
    </row>
    <row r="32" spans="1:9" x14ac:dyDescent="0.25">
      <c r="A32" s="116"/>
      <c r="B32" s="108"/>
      <c r="C32" s="108"/>
      <c r="D32" s="108"/>
      <c r="E32" s="118"/>
      <c r="F32" s="108"/>
      <c r="G32" s="108"/>
      <c r="H32" s="108"/>
      <c r="I32" s="117"/>
    </row>
    <row r="33" spans="1:9" x14ac:dyDescent="0.25">
      <c r="A33" s="116"/>
      <c r="B33" s="108"/>
      <c r="C33" s="108"/>
      <c r="D33" s="108"/>
      <c r="E33" s="118"/>
      <c r="F33" s="108"/>
      <c r="G33" s="108"/>
      <c r="H33" s="108"/>
      <c r="I33" s="117"/>
    </row>
    <row r="34" spans="1:9" ht="12.75" customHeight="1" x14ac:dyDescent="0.25">
      <c r="A34" s="116"/>
      <c r="B34" s="108"/>
      <c r="C34" s="108"/>
      <c r="D34" s="108"/>
      <c r="E34" s="118"/>
      <c r="F34" s="108"/>
      <c r="G34" s="108"/>
      <c r="H34" s="108"/>
      <c r="I34" s="117"/>
    </row>
    <row r="35" spans="1:9" ht="12.75" customHeight="1" x14ac:dyDescent="0.25">
      <c r="A35" s="116"/>
      <c r="B35" s="104" t="s">
        <v>76</v>
      </c>
      <c r="C35" s="131"/>
      <c r="D35" s="109"/>
      <c r="E35" s="110"/>
      <c r="F35" s="108"/>
      <c r="G35" s="108"/>
      <c r="H35" s="108"/>
      <c r="I35" s="117"/>
    </row>
    <row r="36" spans="1:9" ht="12.75" customHeight="1" x14ac:dyDescent="0.25">
      <c r="A36" s="116"/>
      <c r="B36" s="131"/>
      <c r="C36" s="131"/>
      <c r="D36" s="109"/>
      <c r="E36" s="110"/>
      <c r="F36" s="108"/>
      <c r="G36" s="108"/>
      <c r="H36" s="108"/>
      <c r="I36" s="117"/>
    </row>
    <row r="37" spans="1:9" ht="12.75" customHeight="1" x14ac:dyDescent="0.25">
      <c r="A37" s="116"/>
      <c r="B37" s="130" t="s">
        <v>77</v>
      </c>
      <c r="C37" s="131"/>
      <c r="D37" s="109"/>
      <c r="E37" s="110"/>
      <c r="F37" s="108"/>
      <c r="G37" s="108"/>
      <c r="H37" s="108"/>
      <c r="I37" s="117"/>
    </row>
    <row r="38" spans="1:9" ht="12.75" customHeight="1" x14ac:dyDescent="0.25">
      <c r="A38" s="116"/>
      <c r="B38" s="109"/>
      <c r="C38" s="109"/>
      <c r="D38" s="109"/>
      <c r="E38" s="110"/>
      <c r="F38" s="108"/>
      <c r="G38" s="108"/>
      <c r="H38" s="108"/>
      <c r="I38" s="117"/>
    </row>
    <row r="39" spans="1:9" ht="25.5" customHeight="1" x14ac:dyDescent="0.25">
      <c r="A39" s="116"/>
      <c r="B39" s="109"/>
      <c r="C39" s="105" t="s">
        <v>172</v>
      </c>
      <c r="D39" s="105" t="s">
        <v>173</v>
      </c>
      <c r="E39" s="102"/>
      <c r="F39" s="108"/>
      <c r="G39" s="108"/>
      <c r="H39" s="108"/>
      <c r="I39" s="117"/>
    </row>
    <row r="40" spans="1:9" ht="12.75" customHeight="1" x14ac:dyDescent="0.25">
      <c r="A40" s="116"/>
      <c r="B40" s="109"/>
      <c r="C40" s="77">
        <v>1000</v>
      </c>
      <c r="D40" s="77" t="e">
        <f>$C$8/1000-((+$C$6/1000-C40))/('Cuenta Resultados'!$D$8/'Cuenta Resultados'!$D$6)</f>
        <v>#VALUE!</v>
      </c>
      <c r="E40" s="102"/>
      <c r="F40" s="108"/>
      <c r="G40" s="108"/>
      <c r="H40" s="108"/>
      <c r="I40" s="117"/>
    </row>
    <row r="41" spans="1:9" ht="12.75" customHeight="1" x14ac:dyDescent="0.25">
      <c r="A41" s="116"/>
      <c r="B41" s="109"/>
      <c r="C41" s="77">
        <v>2000</v>
      </c>
      <c r="D41" s="77" t="e">
        <f>$C$8/1000-((+$C$6/1000-C41))/('Cuenta Resultados'!$D$8/'Cuenta Resultados'!$D$6)</f>
        <v>#VALUE!</v>
      </c>
      <c r="E41" s="102"/>
      <c r="F41" s="108"/>
      <c r="G41" s="108"/>
      <c r="H41" s="108"/>
      <c r="I41" s="117"/>
    </row>
    <row r="42" spans="1:9" ht="12.75" customHeight="1" x14ac:dyDescent="0.25">
      <c r="A42" s="116"/>
      <c r="B42" s="109"/>
      <c r="C42" s="77">
        <v>3000</v>
      </c>
      <c r="D42" s="77" t="e">
        <f>$C$8/1000-((+$C$6/1000-C42))/('Cuenta Resultados'!$D$8/'Cuenta Resultados'!$D$6)</f>
        <v>#VALUE!</v>
      </c>
      <c r="E42" s="102"/>
      <c r="F42" s="108"/>
      <c r="G42" s="108"/>
      <c r="H42" s="108"/>
      <c r="I42" s="117"/>
    </row>
    <row r="43" spans="1:9" ht="12.75" customHeight="1" x14ac:dyDescent="0.25">
      <c r="A43" s="116"/>
      <c r="B43" s="109"/>
      <c r="C43" s="77">
        <v>4000</v>
      </c>
      <c r="D43" s="77" t="e">
        <f>$C$8/1000-((+$C$6/1000-C43))/('Cuenta Resultados'!$D$8/'Cuenta Resultados'!$D$6)</f>
        <v>#VALUE!</v>
      </c>
      <c r="E43" s="102"/>
      <c r="F43" s="108"/>
      <c r="G43" s="108"/>
      <c r="H43" s="108"/>
      <c r="I43" s="117"/>
    </row>
    <row r="44" spans="1:9" ht="12.75" customHeight="1" x14ac:dyDescent="0.25">
      <c r="A44" s="116"/>
      <c r="B44" s="109"/>
      <c r="C44" s="77">
        <v>5000</v>
      </c>
      <c r="D44" s="77" t="e">
        <f>$C$8/1000-((+$C$6/1000-C44))/('Cuenta Resultados'!$D$8/'Cuenta Resultados'!$D$6)</f>
        <v>#VALUE!</v>
      </c>
      <c r="E44" s="102"/>
      <c r="F44" s="108"/>
      <c r="G44" s="108"/>
      <c r="H44" s="108"/>
      <c r="I44" s="117"/>
    </row>
    <row r="45" spans="1:9" ht="12.75" customHeight="1" x14ac:dyDescent="0.25">
      <c r="A45" s="116"/>
      <c r="B45" s="109"/>
      <c r="C45" s="109"/>
      <c r="D45" s="109"/>
      <c r="E45" s="110"/>
      <c r="F45" s="108"/>
      <c r="G45" s="108"/>
      <c r="H45" s="108"/>
      <c r="I45" s="117"/>
    </row>
    <row r="46" spans="1:9" ht="12.75" customHeight="1" x14ac:dyDescent="0.25">
      <c r="A46" s="116"/>
      <c r="B46" s="130" t="s">
        <v>78</v>
      </c>
      <c r="C46" s="131"/>
      <c r="D46" s="131"/>
      <c r="E46" s="110"/>
      <c r="F46" s="108"/>
      <c r="G46" s="108"/>
      <c r="H46" s="108"/>
      <c r="I46" s="117"/>
    </row>
    <row r="47" spans="1:9" ht="12.75" customHeight="1" x14ac:dyDescent="0.25">
      <c r="A47" s="116"/>
      <c r="B47" s="131"/>
      <c r="C47" s="131"/>
      <c r="D47" s="131"/>
      <c r="E47" s="110"/>
      <c r="F47" s="108"/>
      <c r="G47" s="108"/>
      <c r="H47" s="108"/>
      <c r="I47" s="117"/>
    </row>
    <row r="48" spans="1:9" ht="25.5" customHeight="1" x14ac:dyDescent="0.25">
      <c r="A48" s="116"/>
      <c r="B48" s="131"/>
      <c r="C48" s="105" t="s">
        <v>174</v>
      </c>
      <c r="D48" s="105" t="s">
        <v>173</v>
      </c>
      <c r="E48" s="110"/>
      <c r="F48" s="108"/>
      <c r="G48" s="108"/>
      <c r="H48" s="108"/>
      <c r="I48" s="117"/>
    </row>
    <row r="49" spans="1:9" ht="12.75" customHeight="1" x14ac:dyDescent="0.25">
      <c r="A49" s="116"/>
      <c r="B49" s="109"/>
      <c r="C49" s="142">
        <v>1</v>
      </c>
      <c r="D49" s="143" t="e">
        <f>+($C$8)-((+$C$6))/(1-($C$7-C49/100))</f>
        <v>#VALUE!</v>
      </c>
      <c r="E49" s="110"/>
      <c r="F49" s="108"/>
      <c r="G49" s="108"/>
      <c r="H49" s="108"/>
      <c r="I49" s="117"/>
    </row>
    <row r="50" spans="1:9" ht="12.75" customHeight="1" x14ac:dyDescent="0.25">
      <c r="A50" s="116"/>
      <c r="B50" s="109"/>
      <c r="C50" s="142">
        <v>2</v>
      </c>
      <c r="D50" s="143" t="e">
        <f>+($C$8)-((+$C$6))/(1-($C$7-C50/100))</f>
        <v>#VALUE!</v>
      </c>
      <c r="E50" s="110"/>
      <c r="F50" s="108"/>
      <c r="G50" s="108"/>
      <c r="H50" s="108"/>
      <c r="I50" s="117"/>
    </row>
    <row r="51" spans="1:9" ht="12.75" customHeight="1" x14ac:dyDescent="0.25">
      <c r="A51" s="116"/>
      <c r="B51" s="109"/>
      <c r="C51" s="142">
        <v>3</v>
      </c>
      <c r="D51" s="143" t="e">
        <f>+($C$8)-((+$C$6))/(1-($C$7-C51/100))</f>
        <v>#VALUE!</v>
      </c>
      <c r="E51" s="110"/>
      <c r="F51" s="108"/>
      <c r="G51" s="108"/>
      <c r="H51" s="108"/>
      <c r="I51" s="117"/>
    </row>
    <row r="52" spans="1:9" ht="12.75" customHeight="1" x14ac:dyDescent="0.25">
      <c r="A52" s="116"/>
      <c r="B52" s="109"/>
      <c r="C52" s="142">
        <v>4</v>
      </c>
      <c r="D52" s="143" t="e">
        <f>+($C$8)-((+$C$6))/(1-($C$7-C52/100))</f>
        <v>#VALUE!</v>
      </c>
      <c r="E52" s="110"/>
      <c r="F52" s="108"/>
      <c r="G52" s="108"/>
      <c r="H52" s="108"/>
      <c r="I52" s="117"/>
    </row>
    <row r="53" spans="1:9" ht="12.75" customHeight="1" x14ac:dyDescent="0.25">
      <c r="A53" s="116"/>
      <c r="B53" s="109"/>
      <c r="C53" s="142">
        <v>5</v>
      </c>
      <c r="D53" s="143" t="e">
        <f>+($C$8)-((+$C$6))/(1-($C$7-C53/100))</f>
        <v>#VALUE!</v>
      </c>
      <c r="E53" s="110"/>
      <c r="F53" s="108"/>
      <c r="G53" s="108"/>
      <c r="H53" s="108"/>
      <c r="I53" s="117"/>
    </row>
    <row r="54" spans="1:9" x14ac:dyDescent="0.25">
      <c r="A54" s="116"/>
      <c r="B54" s="109"/>
      <c r="C54" s="109"/>
      <c r="D54" s="109"/>
      <c r="E54" s="110"/>
      <c r="F54" s="108"/>
      <c r="G54" s="108"/>
      <c r="H54" s="108"/>
      <c r="I54" s="117"/>
    </row>
    <row r="55" spans="1:9" ht="15" thickBot="1" x14ac:dyDescent="0.3">
      <c r="A55" s="119"/>
      <c r="B55" s="120"/>
      <c r="C55" s="120"/>
      <c r="D55" s="120"/>
      <c r="E55" s="121"/>
      <c r="F55" s="120"/>
      <c r="G55" s="120"/>
      <c r="H55" s="120"/>
      <c r="I55" s="122"/>
    </row>
  </sheetData>
  <phoneticPr fontId="2" type="noConversion"/>
  <pageMargins left="1.1000000000000001" right="0.75" top="1" bottom="2.16" header="0.32" footer="0.511811024"/>
  <pageSetup paperSize="9" fitToHeight="0" orientation="portrait" horizontalDpi="300" verticalDpi="300" r:id="rId1"/>
  <headerFooter alignWithMargins="0">
    <oddHeader>&amp;A</oddHeader>
    <oddFooter>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selection activeCell="K8" sqref="K8"/>
    </sheetView>
  </sheetViews>
  <sheetFormatPr baseColWidth="10" defaultRowHeight="12.75" x14ac:dyDescent="0.2"/>
  <cols>
    <col min="1" max="1" width="4.85546875" customWidth="1"/>
    <col min="2" max="2" width="12.7109375" customWidth="1"/>
    <col min="3" max="3" width="28.42578125" customWidth="1"/>
    <col min="7" max="7" width="5.28515625" customWidth="1"/>
  </cols>
  <sheetData>
    <row r="1" spans="1:7" ht="55.5" customHeight="1" x14ac:dyDescent="0.2">
      <c r="A1" s="21"/>
      <c r="B1" s="22"/>
      <c r="C1" s="22"/>
      <c r="D1" s="22"/>
      <c r="E1" s="22"/>
      <c r="F1" s="22"/>
      <c r="G1" s="23"/>
    </row>
    <row r="2" spans="1:7" ht="54" customHeight="1" x14ac:dyDescent="0.2">
      <c r="A2" s="24"/>
      <c r="B2" s="25"/>
      <c r="C2" s="25"/>
      <c r="D2" s="25"/>
      <c r="E2" s="25"/>
      <c r="F2" s="25"/>
      <c r="G2" s="26"/>
    </row>
    <row r="3" spans="1:7" ht="18.75" x14ac:dyDescent="0.3">
      <c r="A3" s="24"/>
      <c r="B3" s="27" t="s">
        <v>175</v>
      </c>
      <c r="C3" s="25"/>
      <c r="D3" s="25"/>
      <c r="E3" s="25"/>
      <c r="F3" s="25"/>
      <c r="G3" s="26"/>
    </row>
    <row r="4" spans="1:7" x14ac:dyDescent="0.2">
      <c r="A4" s="24"/>
      <c r="B4" s="25"/>
      <c r="C4" s="25"/>
      <c r="D4" s="25"/>
      <c r="E4" s="25"/>
      <c r="F4" s="25"/>
      <c r="G4" s="26"/>
    </row>
    <row r="5" spans="1:7" x14ac:dyDescent="0.2">
      <c r="A5" s="24"/>
      <c r="B5" s="62" t="s">
        <v>14</v>
      </c>
      <c r="C5" s="25"/>
      <c r="D5" s="25"/>
      <c r="E5" s="25"/>
      <c r="F5" s="25"/>
      <c r="G5" s="26"/>
    </row>
    <row r="6" spans="1:7" x14ac:dyDescent="0.2">
      <c r="A6" s="24"/>
      <c r="B6" s="153" t="s">
        <v>176</v>
      </c>
      <c r="C6" s="153"/>
      <c r="D6" s="153"/>
      <c r="E6" s="153"/>
      <c r="F6" s="153"/>
      <c r="G6" s="26"/>
    </row>
    <row r="7" spans="1:7" x14ac:dyDescent="0.2">
      <c r="A7" s="24"/>
      <c r="B7" s="153"/>
      <c r="C7" s="153"/>
      <c r="D7" s="153"/>
      <c r="E7" s="153"/>
      <c r="F7" s="153"/>
      <c r="G7" s="26"/>
    </row>
    <row r="8" spans="1:7" x14ac:dyDescent="0.2">
      <c r="A8" s="24"/>
      <c r="B8" s="25"/>
      <c r="C8" s="25"/>
      <c r="D8" s="25"/>
      <c r="E8" s="25"/>
      <c r="F8" s="25"/>
      <c r="G8" s="26"/>
    </row>
    <row r="9" spans="1:7" x14ac:dyDescent="0.2">
      <c r="A9" s="24"/>
      <c r="B9" s="25"/>
      <c r="C9" s="25"/>
      <c r="D9" s="25"/>
      <c r="E9" s="25"/>
      <c r="F9" s="25"/>
      <c r="G9" s="26"/>
    </row>
    <row r="10" spans="1:7" x14ac:dyDescent="0.2">
      <c r="A10" s="24"/>
      <c r="B10" s="62" t="s">
        <v>79</v>
      </c>
      <c r="C10" s="25"/>
      <c r="D10" s="25"/>
      <c r="E10" s="25"/>
      <c r="F10" s="25"/>
      <c r="G10" s="26"/>
    </row>
    <row r="11" spans="1:7" ht="29.25" customHeight="1" x14ac:dyDescent="0.2">
      <c r="A11" s="24"/>
      <c r="B11" s="153" t="s">
        <v>178</v>
      </c>
      <c r="C11" s="153"/>
      <c r="D11" s="153"/>
      <c r="E11" s="153"/>
      <c r="F11" s="153"/>
      <c r="G11" s="26"/>
    </row>
    <row r="12" spans="1:7" x14ac:dyDescent="0.2">
      <c r="A12" s="24"/>
      <c r="B12" s="66"/>
      <c r="C12" s="25"/>
      <c r="D12" s="25"/>
      <c r="E12" s="25"/>
      <c r="F12" s="25"/>
      <c r="G12" s="26"/>
    </row>
    <row r="13" spans="1:7" x14ac:dyDescent="0.2">
      <c r="A13" s="24"/>
      <c r="B13" s="66"/>
      <c r="C13" s="25"/>
      <c r="D13" s="25"/>
      <c r="E13" s="25"/>
      <c r="F13" s="25"/>
      <c r="G13" s="26"/>
    </row>
    <row r="14" spans="1:7" x14ac:dyDescent="0.2">
      <c r="A14" s="24"/>
      <c r="B14" s="62" t="s">
        <v>56</v>
      </c>
      <c r="C14" s="25"/>
      <c r="D14" s="25"/>
      <c r="E14" s="25"/>
      <c r="F14" s="25"/>
      <c r="G14" s="26"/>
    </row>
    <row r="15" spans="1:7" ht="29.25" customHeight="1" x14ac:dyDescent="0.2">
      <c r="A15" s="24"/>
      <c r="B15" s="153" t="s">
        <v>177</v>
      </c>
      <c r="C15" s="153"/>
      <c r="D15" s="153"/>
      <c r="E15" s="153"/>
      <c r="F15" s="153"/>
      <c r="G15" s="26"/>
    </row>
    <row r="16" spans="1:7" x14ac:dyDescent="0.2">
      <c r="A16" s="24"/>
      <c r="B16" s="25"/>
      <c r="C16" s="38"/>
      <c r="D16" s="38"/>
      <c r="E16" s="25"/>
      <c r="F16" s="25"/>
      <c r="G16" s="26"/>
    </row>
    <row r="17" spans="1:7" x14ac:dyDescent="0.2">
      <c r="A17" s="24"/>
      <c r="B17" s="25"/>
      <c r="C17" s="38"/>
      <c r="D17" s="38"/>
      <c r="E17" s="25"/>
      <c r="F17" s="25"/>
      <c r="G17" s="26"/>
    </row>
    <row r="18" spans="1:7" x14ac:dyDescent="0.2">
      <c r="A18" s="24"/>
      <c r="B18" s="62" t="s">
        <v>57</v>
      </c>
      <c r="C18" s="38"/>
      <c r="D18" s="38"/>
      <c r="E18" s="25"/>
      <c r="F18" s="25"/>
      <c r="G18" s="26"/>
    </row>
    <row r="19" spans="1:7" x14ac:dyDescent="0.2">
      <c r="A19" s="24"/>
      <c r="B19" s="153" t="s">
        <v>80</v>
      </c>
      <c r="C19" s="153"/>
      <c r="D19" s="153"/>
      <c r="E19" s="153"/>
      <c r="F19" s="153"/>
      <c r="G19" s="26"/>
    </row>
    <row r="20" spans="1:7" x14ac:dyDescent="0.2">
      <c r="A20" s="24"/>
      <c r="B20" s="25"/>
      <c r="C20" s="25"/>
      <c r="D20" s="25"/>
      <c r="E20" s="25"/>
      <c r="F20" s="25"/>
      <c r="G20" s="26"/>
    </row>
    <row r="21" spans="1:7" x14ac:dyDescent="0.2">
      <c r="A21" s="24"/>
      <c r="B21" s="25"/>
      <c r="C21" s="102"/>
      <c r="D21" s="79">
        <f>+'Cuenta Resultados'!C5</f>
        <v>2015</v>
      </c>
      <c r="E21" s="79">
        <f>+D21+1</f>
        <v>2016</v>
      </c>
      <c r="F21" s="79">
        <f>+E21+1</f>
        <v>2017</v>
      </c>
      <c r="G21" s="26"/>
    </row>
    <row r="22" spans="1:7" x14ac:dyDescent="0.2">
      <c r="A22" s="24"/>
      <c r="B22" s="25"/>
      <c r="C22" s="76" t="str">
        <f>+'Cuenta Resultados'!B41</f>
        <v>Por Impuesto s/ Valor añadido</v>
      </c>
      <c r="D22" s="77" t="e">
        <f>+'Cuenta Resultados'!C41</f>
        <v>#VALUE!</v>
      </c>
      <c r="E22" s="77" t="e">
        <f>+'Cuenta Resultados'!D41</f>
        <v>#VALUE!</v>
      </c>
      <c r="F22" s="77" t="e">
        <f>+'Cuenta Resultados'!E41</f>
        <v>#VALUE!</v>
      </c>
      <c r="G22" s="26"/>
    </row>
    <row r="23" spans="1:7" x14ac:dyDescent="0.2">
      <c r="A23" s="24"/>
      <c r="B23" s="25"/>
      <c r="C23" s="76" t="str">
        <f>+'Cuenta Resultados'!B42</f>
        <v>Por Retenciones</v>
      </c>
      <c r="D23" s="77">
        <f>+'Cuenta Resultados'!C42</f>
        <v>0</v>
      </c>
      <c r="E23" s="77">
        <f>+'Cuenta Resultados'!D42</f>
        <v>0</v>
      </c>
      <c r="F23" s="77">
        <f>+'Cuenta Resultados'!E42</f>
        <v>0</v>
      </c>
      <c r="G23" s="26"/>
    </row>
    <row r="24" spans="1:7" x14ac:dyDescent="0.2">
      <c r="A24" s="24"/>
      <c r="B24" s="25"/>
      <c r="C24" s="76" t="str">
        <f>+'Cuenta Resultados'!B43</f>
        <v>Por Impto s/ sociedades</v>
      </c>
      <c r="D24" s="77" t="e">
        <f>+'Cuenta Resultados'!C43</f>
        <v>#VALUE!</v>
      </c>
      <c r="E24" s="77" t="e">
        <f>+'Cuenta Resultados'!D43</f>
        <v>#VALUE!</v>
      </c>
      <c r="F24" s="77" t="e">
        <f>+'Cuenta Resultados'!E43</f>
        <v>#VALUE!</v>
      </c>
      <c r="G24" s="26"/>
    </row>
    <row r="25" spans="1:7" x14ac:dyDescent="0.2">
      <c r="A25" s="24"/>
      <c r="B25" s="25"/>
      <c r="C25" s="76" t="str">
        <f>+'Cuenta Resultados'!B44</f>
        <v>Seguridad Social</v>
      </c>
      <c r="D25" s="77">
        <f>+'Cuenta Resultados'!C44</f>
        <v>0</v>
      </c>
      <c r="E25" s="77">
        <f>+'Cuenta Resultados'!D44</f>
        <v>0</v>
      </c>
      <c r="F25" s="77">
        <f>+'Cuenta Resultados'!E44</f>
        <v>0</v>
      </c>
      <c r="G25" s="26"/>
    </row>
    <row r="26" spans="1:7" x14ac:dyDescent="0.2">
      <c r="A26" s="24"/>
      <c r="B26" s="25"/>
      <c r="C26" s="25"/>
      <c r="D26" s="25"/>
      <c r="E26" s="25"/>
      <c r="F26" s="25"/>
      <c r="G26" s="26"/>
    </row>
    <row r="27" spans="1:7" x14ac:dyDescent="0.2">
      <c r="A27" s="24"/>
      <c r="B27" s="25"/>
      <c r="C27" s="25"/>
      <c r="D27" s="25"/>
      <c r="E27" s="25"/>
      <c r="F27" s="25"/>
      <c r="G27" s="26"/>
    </row>
    <row r="28" spans="1:7" x14ac:dyDescent="0.2">
      <c r="A28" s="24"/>
      <c r="B28" s="62" t="s">
        <v>81</v>
      </c>
      <c r="C28" s="25"/>
      <c r="D28" s="25"/>
      <c r="E28" s="25"/>
      <c r="F28" s="25"/>
      <c r="G28" s="26"/>
    </row>
    <row r="29" spans="1:7" ht="25.5" customHeight="1" x14ac:dyDescent="0.2">
      <c r="A29" s="24"/>
      <c r="B29" s="153" t="s">
        <v>179</v>
      </c>
      <c r="C29" s="153"/>
      <c r="D29" s="153"/>
      <c r="E29" s="153"/>
      <c r="F29" s="153"/>
      <c r="G29" s="26"/>
    </row>
    <row r="30" spans="1:7" ht="13.5" thickBot="1" x14ac:dyDescent="0.25">
      <c r="A30" s="32"/>
      <c r="B30" s="95"/>
      <c r="C30" s="148"/>
      <c r="D30" s="148"/>
      <c r="E30" s="148"/>
      <c r="F30" s="148"/>
      <c r="G30" s="132"/>
    </row>
  </sheetData>
  <mergeCells count="5">
    <mergeCell ref="B6:F7"/>
    <mergeCell ref="B15:F15"/>
    <mergeCell ref="B11:F11"/>
    <mergeCell ref="B19:F19"/>
    <mergeCell ref="B29:F2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INSTRUCCIONES</vt:lpstr>
      <vt:lpstr>DATOS</vt:lpstr>
      <vt:lpstr>Ingresos y Gastos</vt:lpstr>
      <vt:lpstr>Inversion Inicial</vt:lpstr>
      <vt:lpstr>Cuenta Resultados</vt:lpstr>
      <vt:lpstr>Balance</vt:lpstr>
      <vt:lpstr>Financiacion</vt:lpstr>
      <vt:lpstr>Punto Muerto</vt:lpstr>
      <vt:lpstr>Notas al balance</vt:lpstr>
      <vt:lpstr>INSTRUCCIONES!Área_de_impresión</vt:lpstr>
      <vt:lpstr>'Punto Muerto'!Área_de_impresión</vt:lpstr>
    </vt:vector>
  </TitlesOfParts>
  <Company>JDA Assessors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JDA - Plan de Negocio</dc:title>
  <dc:subject>Plan de Negocio</dc:subject>
  <dc:creator>joan.diaz@jda.es</dc:creator>
  <cp:keywords>JDA, Plan de Negocio, JDA Assessors</cp:keywords>
  <dc:description>Herramienta de JDA Assessors para calcular los estados financieros para un Plan de Negocio.</dc:description>
  <cp:lastModifiedBy>Chelo Morillo</cp:lastModifiedBy>
  <cp:lastPrinted>2014-06-12T15:42:40Z</cp:lastPrinted>
  <dcterms:created xsi:type="dcterms:W3CDTF">1997-04-29T16:33:31Z</dcterms:created>
  <dcterms:modified xsi:type="dcterms:W3CDTF">2017-06-26T08:26:50Z</dcterms:modified>
</cp:coreProperties>
</file>